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DATOS" sheetId="1" r:id="rId1"/>
    <sheet name="ANÁLISIS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dlozano</author>
  </authors>
  <commentList>
    <comment ref="D18" authorId="0">
      <text>
        <r>
          <rPr>
            <b/>
            <sz val="8"/>
            <rFont val="Tahoma"/>
            <family val="2"/>
          </rPr>
          <t>dlozano:</t>
        </r>
        <r>
          <rPr>
            <sz val="8"/>
            <rFont val="Tahoma"/>
            <family val="2"/>
          </rPr>
          <t xml:space="preserve">
SUPUESTAMENTE NO SE PROCESO T255 SEGÚN EL INFORME DE CALIDAD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K15" authorId="0">
      <text>
        <r>
          <rPr>
            <b/>
            <sz val="8"/>
            <rFont val="Tahoma"/>
            <family val="2"/>
          </rPr>
          <t>Usuario:</t>
        </r>
        <r>
          <rPr>
            <sz val="8"/>
            <rFont val="Tahoma"/>
            <family val="2"/>
          </rPr>
          <t xml:space="preserve">
Revizar este dato</t>
        </r>
      </text>
    </comment>
  </commentList>
</comments>
</file>

<file path=xl/sharedStrings.xml><?xml version="1.0" encoding="utf-8"?>
<sst xmlns="http://schemas.openxmlformats.org/spreadsheetml/2006/main" count="81" uniqueCount="48">
  <si>
    <t>CORRIDA #</t>
  </si>
  <si>
    <t>TURNO</t>
  </si>
  <si>
    <t>ENERGIA INICIO</t>
  </si>
  <si>
    <t>PORPANO INICIO</t>
  </si>
  <si>
    <t>HORA INICIO HORNEO</t>
  </si>
  <si>
    <r>
      <t>NIVEL 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PRECALENTAMIENTO</t>
    </r>
  </si>
  <si>
    <r>
      <t>NIVEL 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INICIO HORNEO</t>
    </r>
  </si>
  <si>
    <t>NIVEL N2 PREENFRIAMIENTO</t>
  </si>
  <si>
    <t>ENERGIA FINAL</t>
  </si>
  <si>
    <t>PORPANO FINAL</t>
  </si>
  <si>
    <r>
      <t>HORA FINAL CIERRE VALVULA N</t>
    </r>
    <r>
      <rPr>
        <vertAlign val="superscript"/>
        <sz val="11"/>
        <color indexed="8"/>
        <rFont val="Calibri"/>
        <family val="2"/>
      </rPr>
      <t>2</t>
    </r>
  </si>
  <si>
    <t>UND T200</t>
  </si>
  <si>
    <t>UND T255</t>
  </si>
  <si>
    <t>A</t>
  </si>
  <si>
    <t>FECHA Y HORA DE ENCENDIDO</t>
  </si>
  <si>
    <t>FECHA Y HORA DE APAGADO</t>
  </si>
  <si>
    <t>Temp inicio ºC</t>
  </si>
  <si>
    <t>Temp fin ºC</t>
  </si>
  <si>
    <t>se cargo nitrogeno en esta corrida a las 12:00 del 28 de julio</t>
  </si>
  <si>
    <t>UND T200 DEF</t>
  </si>
  <si>
    <t>UND T255 DEF</t>
  </si>
  <si>
    <t>Relacionadas</t>
  </si>
  <si>
    <t>corrida</t>
  </si>
  <si>
    <t>producción</t>
  </si>
  <si>
    <t>% Def Global</t>
  </si>
  <si>
    <t>Tiempo de la corrida (hr)</t>
  </si>
  <si>
    <t>Und/Hr</t>
  </si>
  <si>
    <r>
      <t>Cambio N</t>
    </r>
    <r>
      <rPr>
        <vertAlign val="superscript"/>
        <sz val="11"/>
        <color indexed="8"/>
        <rFont val="Calibri"/>
        <family val="2"/>
      </rPr>
      <t>2</t>
    </r>
  </si>
  <si>
    <t>Cambio propano</t>
  </si>
  <si>
    <t>def global</t>
  </si>
  <si>
    <t>def Relacionada</t>
  </si>
  <si>
    <t>% Def Relacionada</t>
  </si>
  <si>
    <r>
      <t>NIVEL N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FINAL HORNEO</t>
    </r>
  </si>
  <si>
    <t>% Def T200</t>
  </si>
  <si>
    <t>% Def T255</t>
  </si>
  <si>
    <t>% Def T200 Rel</t>
  </si>
  <si>
    <t>% Def T255 Rel</t>
  </si>
  <si>
    <t>Tiempo precalent (hr)</t>
  </si>
  <si>
    <t>Cambio energia</t>
  </si>
  <si>
    <t>CONSUMOS</t>
  </si>
  <si>
    <t>NITROGENO</t>
  </si>
  <si>
    <t>ENERGIA</t>
  </si>
  <si>
    <t>PROPANO</t>
  </si>
  <si>
    <t>PROMEDIO</t>
  </si>
  <si>
    <t>DESVIACIÓN</t>
  </si>
  <si>
    <t>GLOBAL</t>
  </si>
  <si>
    <t>T200</t>
  </si>
  <si>
    <t>Coef. Var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</si>
</sst>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 [$€-2]\ * #,##0.00_ ;_ [$€-2]\ * \-#,##0.00_ ;_ [$€-2]\ * &quot;-&quot;??_ "/>
    <numFmt numFmtId="174" formatCode="_-* #,##0.0000000\ _€_-;\-* #,##0.0000000\ _€_-;_-* &quot;-&quot;??\ _€_-;_-@_-"/>
    <numFmt numFmtId="175" formatCode="_-* #,##0\ _€_-;\-* #,##0\ _€_-;_-* &quot;-&quot;??\ _€_-;_-@_-"/>
  </numFmts>
  <fonts count="31"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7" fillId="7" borderId="1" applyNumberFormat="0" applyAlignment="0" applyProtection="0"/>
    <xf numFmtId="173" fontId="0" fillId="0" borderId="0" applyFont="0" applyFill="0" applyBorder="0" applyAlignment="0" applyProtection="0"/>
    <xf numFmtId="0" fontId="15" fillId="3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53" applyFont="1" applyAlignment="1">
      <alignment/>
    </xf>
    <xf numFmtId="22" fontId="0" fillId="0" borderId="0" xfId="0" applyNumberFormat="1" applyAlignment="1">
      <alignment/>
    </xf>
    <xf numFmtId="10" fontId="0" fillId="0" borderId="0" xfId="45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0" fontId="0" fillId="0" borderId="0" xfId="53" applyNumberFormat="1" applyFont="1" applyAlignment="1">
      <alignment/>
    </xf>
    <xf numFmtId="10" fontId="0" fillId="0" borderId="0" xfId="53" applyNumberFormat="1" applyFont="1" applyAlignment="1">
      <alignment horizontal="center"/>
    </xf>
    <xf numFmtId="0" fontId="0" fillId="24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4" fontId="9" fillId="0" borderId="0" xfId="47" applyNumberFormat="1" applyFont="1" applyAlignment="1">
      <alignment/>
    </xf>
    <xf numFmtId="175" fontId="0" fillId="0" borderId="0" xfId="47" applyNumberFormat="1" applyFont="1" applyAlignment="1">
      <alignment/>
    </xf>
    <xf numFmtId="174" fontId="8" fillId="0" borderId="13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9" fontId="6" fillId="0" borderId="17" xfId="53" applyFont="1" applyBorder="1" applyAlignment="1">
      <alignment horizontal="center" vertical="center"/>
    </xf>
    <xf numFmtId="9" fontId="6" fillId="0" borderId="18" xfId="53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4" fontId="0" fillId="0" borderId="0" xfId="0" applyNumberFormat="1" applyAlignment="1">
      <alignment/>
    </xf>
    <xf numFmtId="9" fontId="0" fillId="24" borderId="0" xfId="53" applyFont="1" applyFill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Nitrogeno Vs Und Prod</a:t>
            </a:r>
          </a:p>
        </c:rich>
      </c:tx>
      <c:layout>
        <c:manualLayout>
          <c:xMode val="factor"/>
          <c:yMode val="factor"/>
          <c:x val="-0.15925"/>
          <c:y val="0.0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8"/>
          <c:w val="0.63275"/>
          <c:h val="0.71875"/>
        </c:manualLayout>
      </c:layout>
      <c:scatterChart>
        <c:scatterStyle val="lineMarker"/>
        <c:varyColors val="0"/>
        <c:ser>
          <c:idx val="0"/>
          <c:order val="0"/>
          <c:tx>
            <c:v>producción vs Nitrogeno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ANÁLISIS!$E$3:$E$26</c:f>
              <c:numCache>
                <c:ptCount val="24"/>
                <c:pt idx="0">
                  <c:v>726</c:v>
                </c:pt>
                <c:pt idx="1">
                  <c:v>777</c:v>
                </c:pt>
                <c:pt idx="2">
                  <c:v>796</c:v>
                </c:pt>
                <c:pt idx="3">
                  <c:v>820</c:v>
                </c:pt>
                <c:pt idx="4">
                  <c:v>810</c:v>
                </c:pt>
                <c:pt idx="5">
                  <c:v>803</c:v>
                </c:pt>
                <c:pt idx="6">
                  <c:v>800</c:v>
                </c:pt>
                <c:pt idx="7">
                  <c:v>550</c:v>
                </c:pt>
                <c:pt idx="8">
                  <c:v>665</c:v>
                </c:pt>
                <c:pt idx="9">
                  <c:v>741</c:v>
                </c:pt>
                <c:pt idx="10">
                  <c:v>747</c:v>
                </c:pt>
                <c:pt idx="11">
                  <c:v>618</c:v>
                </c:pt>
                <c:pt idx="12">
                  <c:v>800</c:v>
                </c:pt>
                <c:pt idx="13">
                  <c:v>604</c:v>
                </c:pt>
                <c:pt idx="14">
                  <c:v>749</c:v>
                </c:pt>
                <c:pt idx="15">
                  <c:v>550</c:v>
                </c:pt>
                <c:pt idx="16">
                  <c:v>570</c:v>
                </c:pt>
                <c:pt idx="17">
                  <c:v>570</c:v>
                </c:pt>
                <c:pt idx="18">
                  <c:v>530</c:v>
                </c:pt>
                <c:pt idx="19">
                  <c:v>718</c:v>
                </c:pt>
                <c:pt idx="20">
                  <c:v>796</c:v>
                </c:pt>
                <c:pt idx="21">
                  <c:v>799</c:v>
                </c:pt>
                <c:pt idx="22">
                  <c:v>797</c:v>
                </c:pt>
                <c:pt idx="23">
                  <c:v>800</c:v>
                </c:pt>
              </c:numCache>
            </c:numRef>
          </c:xVal>
          <c:yVal>
            <c:numRef>
              <c:f>ANÁLISIS!$K$3:$K$26</c:f>
              <c:numCache>
                <c:ptCount val="24"/>
                <c:pt idx="0">
                  <c:v>-16.6</c:v>
                </c:pt>
                <c:pt idx="1">
                  <c:v>-4</c:v>
                </c:pt>
                <c:pt idx="2">
                  <c:v>-4</c:v>
                </c:pt>
                <c:pt idx="3">
                  <c:v>-8</c:v>
                </c:pt>
                <c:pt idx="4">
                  <c:v>-4</c:v>
                </c:pt>
                <c:pt idx="5">
                  <c:v>-10</c:v>
                </c:pt>
                <c:pt idx="6">
                  <c:v>-8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-4</c:v>
                </c:pt>
                <c:pt idx="11">
                  <c:v>-14</c:v>
                </c:pt>
                <c:pt idx="13">
                  <c:v>-8</c:v>
                </c:pt>
                <c:pt idx="14">
                  <c:v>-10</c:v>
                </c:pt>
                <c:pt idx="15">
                  <c:v>-6</c:v>
                </c:pt>
                <c:pt idx="16">
                  <c:v>-4</c:v>
                </c:pt>
                <c:pt idx="17">
                  <c:v>-8</c:v>
                </c:pt>
                <c:pt idx="18">
                  <c:v>-10</c:v>
                </c:pt>
                <c:pt idx="19">
                  <c:v>-6</c:v>
                </c:pt>
                <c:pt idx="20">
                  <c:v>-6</c:v>
                </c:pt>
                <c:pt idx="21">
                  <c:v>-8</c:v>
                </c:pt>
                <c:pt idx="22">
                  <c:v>-4</c:v>
                </c:pt>
                <c:pt idx="23">
                  <c:v>-10</c:v>
                </c:pt>
              </c:numCache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Unds Produccidas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 val="autoZero"/>
        <c:crossBetween val="midCat"/>
        <c:dispUnits/>
      </c:val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Nitrogeno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38075"/>
          <c:w val="0.28725"/>
          <c:h val="0.2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8"/>
          <c:y val="0.14725"/>
          <c:w val="0.62275"/>
          <c:h val="0.70375"/>
        </c:manualLayout>
      </c:layout>
      <c:scatterChart>
        <c:scatterStyle val="lineMarker"/>
        <c:varyColors val="0"/>
        <c:ser>
          <c:idx val="0"/>
          <c:order val="0"/>
          <c:tx>
            <c:v>% Def Vs T. Precalentamiento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ANÁLISIS!$D$3:$D$26</c:f>
              <c:numCache>
                <c:ptCount val="24"/>
                <c:pt idx="0">
                  <c:v>16.33333333331393</c:v>
                </c:pt>
                <c:pt idx="1">
                  <c:v>16.666666666511446</c:v>
                </c:pt>
                <c:pt idx="2">
                  <c:v>15</c:v>
                </c:pt>
                <c:pt idx="3">
                  <c:v>16.33333333331393</c:v>
                </c:pt>
                <c:pt idx="4">
                  <c:v>16.000000000116415</c:v>
                </c:pt>
                <c:pt idx="5">
                  <c:v>17.000000000058208</c:v>
                </c:pt>
                <c:pt idx="6">
                  <c:v>17.000000000058208</c:v>
                </c:pt>
                <c:pt idx="7">
                  <c:v>12</c:v>
                </c:pt>
                <c:pt idx="8">
                  <c:v>9.75</c:v>
                </c:pt>
                <c:pt idx="9">
                  <c:v>9.75</c:v>
                </c:pt>
                <c:pt idx="10">
                  <c:v>16.5</c:v>
                </c:pt>
                <c:pt idx="11">
                  <c:v>16.999999999883585</c:v>
                </c:pt>
                <c:pt idx="12">
                  <c:v>13.000000000116415</c:v>
                </c:pt>
                <c:pt idx="13">
                  <c:v>15.500000000058208</c:v>
                </c:pt>
                <c:pt idx="14">
                  <c:v>12.500000000058208</c:v>
                </c:pt>
                <c:pt idx="15">
                  <c:v>16.000000000116415</c:v>
                </c:pt>
                <c:pt idx="16">
                  <c:v>15.500000000058208</c:v>
                </c:pt>
                <c:pt idx="17">
                  <c:v>12.58333333331393</c:v>
                </c:pt>
                <c:pt idx="18">
                  <c:v>14.000000000058208</c:v>
                </c:pt>
                <c:pt idx="19">
                  <c:v>12.500000000058208</c:v>
                </c:pt>
                <c:pt idx="20">
                  <c:v>16.5</c:v>
                </c:pt>
                <c:pt idx="21">
                  <c:v>17.000000000058208</c:v>
                </c:pt>
                <c:pt idx="22">
                  <c:v>16.5</c:v>
                </c:pt>
                <c:pt idx="23">
                  <c:v>12.666666666744277</c:v>
                </c:pt>
              </c:numCache>
            </c:numRef>
          </c:xVal>
          <c:yVal>
            <c:numRef>
              <c:f>ANÁLISIS!$G$3:$G$26</c:f>
              <c:numCache>
                <c:ptCount val="24"/>
                <c:pt idx="0">
                  <c:v>0.05234159779614325</c:v>
                </c:pt>
                <c:pt idx="1">
                  <c:v>0.06048906048906049</c:v>
                </c:pt>
                <c:pt idx="2">
                  <c:v>0.0829145728643216</c:v>
                </c:pt>
                <c:pt idx="3">
                  <c:v>0.12195121951219512</c:v>
                </c:pt>
                <c:pt idx="4">
                  <c:v>0.08641975308641975</c:v>
                </c:pt>
                <c:pt idx="5">
                  <c:v>0.074719800747198</c:v>
                </c:pt>
                <c:pt idx="6">
                  <c:v>0.0625</c:v>
                </c:pt>
                <c:pt idx="7">
                  <c:v>0.05454545454545454</c:v>
                </c:pt>
                <c:pt idx="8">
                  <c:v>0</c:v>
                </c:pt>
                <c:pt idx="9">
                  <c:v>0.08636977058029689</c:v>
                </c:pt>
                <c:pt idx="10">
                  <c:v>0.06693440428380187</c:v>
                </c:pt>
                <c:pt idx="11">
                  <c:v>0.11812297734627832</c:v>
                </c:pt>
                <c:pt idx="12">
                  <c:v>0.21125</c:v>
                </c:pt>
                <c:pt idx="13">
                  <c:v>0.059602649006622516</c:v>
                </c:pt>
                <c:pt idx="14">
                  <c:v>0.10013351134846461</c:v>
                </c:pt>
                <c:pt idx="15">
                  <c:v>0.04181818181818182</c:v>
                </c:pt>
                <c:pt idx="16">
                  <c:v>0.042105263157894736</c:v>
                </c:pt>
                <c:pt idx="17">
                  <c:v>0.07368421052631578</c:v>
                </c:pt>
                <c:pt idx="18">
                  <c:v>0.06981132075471698</c:v>
                </c:pt>
                <c:pt idx="19">
                  <c:v>0.05988857938718663</c:v>
                </c:pt>
                <c:pt idx="20">
                  <c:v>0.0364321608040201</c:v>
                </c:pt>
                <c:pt idx="21">
                  <c:v>0.05131414267834793</c:v>
                </c:pt>
                <c:pt idx="22">
                  <c:v>0.04642409033877039</c:v>
                </c:pt>
                <c:pt idx="23">
                  <c:v>0.07125</c:v>
                </c:pt>
              </c:numCache>
            </c:numRef>
          </c:yVal>
          <c:smooth val="0"/>
        </c:ser>
        <c:axId val="42998473"/>
        <c:axId val="51441938"/>
      </c:scatterChart>
      <c:val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T. Precalen (Hrs)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 val="autoZero"/>
        <c:crossBetween val="midCat"/>
        <c:dispUnits/>
      </c:val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5"/>
          <c:y val="0.4385"/>
          <c:w val="0.243"/>
          <c:h val="0.2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7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75"/>
          <c:y val="0.16625"/>
          <c:w val="0.67725"/>
          <c:h val="0.70475"/>
        </c:manualLayout>
      </c:layout>
      <c:scatterChart>
        <c:scatterStyle val="lineMarker"/>
        <c:varyColors val="0"/>
        <c:ser>
          <c:idx val="0"/>
          <c:order val="0"/>
          <c:tx>
            <c:v>% Def Vs T. Precalentamiento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ANÁLISIS!$D$3:$D$26</c:f>
              <c:numCache>
                <c:ptCount val="24"/>
                <c:pt idx="0">
                  <c:v>16.33333333331393</c:v>
                </c:pt>
                <c:pt idx="1">
                  <c:v>16.666666666511446</c:v>
                </c:pt>
                <c:pt idx="2">
                  <c:v>15</c:v>
                </c:pt>
                <c:pt idx="3">
                  <c:v>16.33333333331393</c:v>
                </c:pt>
                <c:pt idx="4">
                  <c:v>16.000000000116415</c:v>
                </c:pt>
                <c:pt idx="5">
                  <c:v>17.000000000058208</c:v>
                </c:pt>
                <c:pt idx="6">
                  <c:v>17.000000000058208</c:v>
                </c:pt>
                <c:pt idx="7">
                  <c:v>12</c:v>
                </c:pt>
                <c:pt idx="8">
                  <c:v>9.75</c:v>
                </c:pt>
                <c:pt idx="9">
                  <c:v>9.75</c:v>
                </c:pt>
                <c:pt idx="10">
                  <c:v>16.5</c:v>
                </c:pt>
                <c:pt idx="11">
                  <c:v>16.999999999883585</c:v>
                </c:pt>
                <c:pt idx="12">
                  <c:v>13.000000000116415</c:v>
                </c:pt>
                <c:pt idx="13">
                  <c:v>15.500000000058208</c:v>
                </c:pt>
                <c:pt idx="14">
                  <c:v>12.500000000058208</c:v>
                </c:pt>
                <c:pt idx="15">
                  <c:v>16.000000000116415</c:v>
                </c:pt>
                <c:pt idx="16">
                  <c:v>15.500000000058208</c:v>
                </c:pt>
                <c:pt idx="17">
                  <c:v>12.58333333331393</c:v>
                </c:pt>
                <c:pt idx="18">
                  <c:v>14.000000000058208</c:v>
                </c:pt>
                <c:pt idx="19">
                  <c:v>12.500000000058208</c:v>
                </c:pt>
                <c:pt idx="20">
                  <c:v>16.5</c:v>
                </c:pt>
                <c:pt idx="21">
                  <c:v>17.000000000058208</c:v>
                </c:pt>
                <c:pt idx="22">
                  <c:v>16.5</c:v>
                </c:pt>
                <c:pt idx="23">
                  <c:v>12.666666666744277</c:v>
                </c:pt>
              </c:numCache>
            </c:numRef>
          </c:xVal>
          <c:yVal>
            <c:numRef>
              <c:f>ANÁLISIS!$I$3:$I$26</c:f>
              <c:numCache>
                <c:ptCount val="24"/>
                <c:pt idx="0">
                  <c:v>0.02203856749311295</c:v>
                </c:pt>
                <c:pt idx="1">
                  <c:v>0.028314028314028315</c:v>
                </c:pt>
                <c:pt idx="2">
                  <c:v>0.0414572864321608</c:v>
                </c:pt>
                <c:pt idx="3">
                  <c:v>0.07560975609756097</c:v>
                </c:pt>
                <c:pt idx="4">
                  <c:v>0.07160493827160494</c:v>
                </c:pt>
                <c:pt idx="5">
                  <c:v>0.049813200498132</c:v>
                </c:pt>
                <c:pt idx="6">
                  <c:v>0.04</c:v>
                </c:pt>
                <c:pt idx="7">
                  <c:v>0.03636363636363636</c:v>
                </c:pt>
                <c:pt idx="8">
                  <c:v>0</c:v>
                </c:pt>
                <c:pt idx="9">
                  <c:v>0.06747638326585695</c:v>
                </c:pt>
                <c:pt idx="10">
                  <c:v>0.03748326639892905</c:v>
                </c:pt>
                <c:pt idx="11">
                  <c:v>0.011326860841423949</c:v>
                </c:pt>
                <c:pt idx="12">
                  <c:v>0.175</c:v>
                </c:pt>
                <c:pt idx="13">
                  <c:v>0.033112582781456956</c:v>
                </c:pt>
                <c:pt idx="14">
                  <c:v>0.049399198931909215</c:v>
                </c:pt>
                <c:pt idx="15">
                  <c:v>0.03272727272727273</c:v>
                </c:pt>
                <c:pt idx="16">
                  <c:v>0.008771929824561403</c:v>
                </c:pt>
                <c:pt idx="17">
                  <c:v>0.04035087719298246</c:v>
                </c:pt>
                <c:pt idx="18">
                  <c:v>0.02830188679245283</c:v>
                </c:pt>
                <c:pt idx="19">
                  <c:v>0.016713091922005572</c:v>
                </c:pt>
                <c:pt idx="20">
                  <c:v>0.011306532663316583</c:v>
                </c:pt>
                <c:pt idx="21">
                  <c:v>0.030037546933667083</c:v>
                </c:pt>
                <c:pt idx="22">
                  <c:v>0.01631116687578419</c:v>
                </c:pt>
                <c:pt idx="23">
                  <c:v>0.04125</c:v>
                </c:pt>
              </c:numCache>
            </c:numRef>
          </c:yVal>
          <c:smooth val="0"/>
        </c:ser>
        <c:axId val="60324259"/>
        <c:axId val="6047420"/>
      </c:scatterChart>
      <c:valAx>
        <c:axId val="6032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T. Precalen (Hrs)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20"/>
        <c:crosses val="autoZero"/>
        <c:crossBetween val="midCat"/>
        <c:dispUnits/>
      </c:valAx>
      <c:valAx>
        <c:axId val="604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 Rel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075"/>
          <c:y val="0.33725"/>
          <c:w val="0.2425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Def Rel Vs Und/Hr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15"/>
          <c:w val="0.71675"/>
          <c:h val="0.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ANÁLISIS!$J$2</c:f>
              <c:strCache>
                <c:ptCount val="1"/>
                <c:pt idx="0">
                  <c:v>Und/Hr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ANÁLISIS!$J$3:$J$26</c:f>
              <c:numCache>
                <c:ptCount val="24"/>
                <c:pt idx="0">
                  <c:v>53.77777777777778</c:v>
                </c:pt>
                <c:pt idx="1">
                  <c:v>47.962962962756166</c:v>
                </c:pt>
                <c:pt idx="2">
                  <c:v>53.6629213483848</c:v>
                </c:pt>
                <c:pt idx="3">
                  <c:v>52.73311897149536</c:v>
                </c:pt>
                <c:pt idx="4">
                  <c:v>51.15789473709287</c:v>
                </c:pt>
                <c:pt idx="5">
                  <c:v>54.13483146074497</c:v>
                </c:pt>
                <c:pt idx="6">
                  <c:v>53.93258426973347</c:v>
                </c:pt>
                <c:pt idx="7">
                  <c:v>48.888888888888886</c:v>
                </c:pt>
                <c:pt idx="8">
                  <c:v>46.666666666666664</c:v>
                </c:pt>
                <c:pt idx="9">
                  <c:v>49.955056179840625</c:v>
                </c:pt>
                <c:pt idx="10">
                  <c:v>51.63594470043313</c:v>
                </c:pt>
                <c:pt idx="11">
                  <c:v>49.439999999769775</c:v>
                </c:pt>
                <c:pt idx="12">
                  <c:v>50.79365079365079</c:v>
                </c:pt>
                <c:pt idx="13">
                  <c:v>48.320000000450015</c:v>
                </c:pt>
                <c:pt idx="14">
                  <c:v>45.624365482503116</c:v>
                </c:pt>
                <c:pt idx="15">
                  <c:v>47.34576757543352</c:v>
                </c:pt>
                <c:pt idx="16">
                  <c:v>49.56521739155522</c:v>
                </c:pt>
                <c:pt idx="17">
                  <c:v>51.044776119846446</c:v>
                </c:pt>
                <c:pt idx="18">
                  <c:v>48.1818181823281</c:v>
                </c:pt>
                <c:pt idx="19">
                  <c:v>53.18518518518518</c:v>
                </c:pt>
                <c:pt idx="20">
                  <c:v>51.9130434787207</c:v>
                </c:pt>
                <c:pt idx="21">
                  <c:v>52.108695652635475</c:v>
                </c:pt>
                <c:pt idx="22">
                  <c:v>53.13333333333333</c:v>
                </c:pt>
                <c:pt idx="23">
                  <c:v>50.0000000001819</c:v>
                </c:pt>
              </c:numCache>
            </c:numRef>
          </c:xVal>
          <c:yVal>
            <c:numRef>
              <c:f>ANÁLISIS!$I$3:$I$26</c:f>
              <c:numCache>
                <c:ptCount val="24"/>
                <c:pt idx="0">
                  <c:v>0.02203856749311295</c:v>
                </c:pt>
                <c:pt idx="1">
                  <c:v>0.028314028314028315</c:v>
                </c:pt>
                <c:pt idx="2">
                  <c:v>0.0414572864321608</c:v>
                </c:pt>
                <c:pt idx="3">
                  <c:v>0.07560975609756097</c:v>
                </c:pt>
                <c:pt idx="4">
                  <c:v>0.07160493827160494</c:v>
                </c:pt>
                <c:pt idx="5">
                  <c:v>0.049813200498132</c:v>
                </c:pt>
                <c:pt idx="6">
                  <c:v>0.04</c:v>
                </c:pt>
                <c:pt idx="7">
                  <c:v>0.03636363636363636</c:v>
                </c:pt>
                <c:pt idx="8">
                  <c:v>0</c:v>
                </c:pt>
                <c:pt idx="9">
                  <c:v>0.06747638326585695</c:v>
                </c:pt>
                <c:pt idx="10">
                  <c:v>0.03748326639892905</c:v>
                </c:pt>
                <c:pt idx="11">
                  <c:v>0.011326860841423949</c:v>
                </c:pt>
                <c:pt idx="12">
                  <c:v>0.175</c:v>
                </c:pt>
                <c:pt idx="13">
                  <c:v>0.033112582781456956</c:v>
                </c:pt>
                <c:pt idx="14">
                  <c:v>0.049399198931909215</c:v>
                </c:pt>
                <c:pt idx="15">
                  <c:v>0.03272727272727273</c:v>
                </c:pt>
                <c:pt idx="16">
                  <c:v>0.008771929824561403</c:v>
                </c:pt>
                <c:pt idx="17">
                  <c:v>0.04035087719298246</c:v>
                </c:pt>
                <c:pt idx="18">
                  <c:v>0.02830188679245283</c:v>
                </c:pt>
                <c:pt idx="19">
                  <c:v>0.016713091922005572</c:v>
                </c:pt>
                <c:pt idx="20">
                  <c:v>0.011306532663316583</c:v>
                </c:pt>
                <c:pt idx="21">
                  <c:v>0.030037546933667083</c:v>
                </c:pt>
                <c:pt idx="22">
                  <c:v>0.01631116687578419</c:v>
                </c:pt>
                <c:pt idx="23">
                  <c:v>0.04125</c:v>
                </c:pt>
              </c:numCache>
            </c:numRef>
          </c:yVal>
          <c:smooth val="0"/>
        </c:ser>
        <c:axId val="54426781"/>
        <c:axId val="20078982"/>
      </c:scatterChart>
      <c:valAx>
        <c:axId val="544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Velocidad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 val="autoZero"/>
        <c:crossBetween val="midCat"/>
        <c:dispUnits/>
      </c:valAx>
      <c:valAx>
        <c:axId val="2007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 Rel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4375"/>
          <c:w val="0.203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Def Vs Und/Hr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51"/>
          <c:w val="0.717"/>
          <c:h val="0.7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ANÁLISIS!$J$2</c:f>
              <c:strCache>
                <c:ptCount val="1"/>
                <c:pt idx="0">
                  <c:v>Und/Hr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ANÁLISIS!$J$3:$J$26</c:f>
              <c:numCache>
                <c:ptCount val="24"/>
                <c:pt idx="0">
                  <c:v>53.77777777777778</c:v>
                </c:pt>
                <c:pt idx="1">
                  <c:v>47.962962962756166</c:v>
                </c:pt>
                <c:pt idx="2">
                  <c:v>53.6629213483848</c:v>
                </c:pt>
                <c:pt idx="3">
                  <c:v>52.73311897149536</c:v>
                </c:pt>
                <c:pt idx="4">
                  <c:v>51.15789473709287</c:v>
                </c:pt>
                <c:pt idx="5">
                  <c:v>54.13483146074497</c:v>
                </c:pt>
                <c:pt idx="6">
                  <c:v>53.93258426973347</c:v>
                </c:pt>
                <c:pt idx="7">
                  <c:v>48.888888888888886</c:v>
                </c:pt>
                <c:pt idx="8">
                  <c:v>46.666666666666664</c:v>
                </c:pt>
                <c:pt idx="9">
                  <c:v>49.955056179840625</c:v>
                </c:pt>
                <c:pt idx="10">
                  <c:v>51.63594470043313</c:v>
                </c:pt>
                <c:pt idx="11">
                  <c:v>49.439999999769775</c:v>
                </c:pt>
                <c:pt idx="12">
                  <c:v>50.79365079365079</c:v>
                </c:pt>
                <c:pt idx="13">
                  <c:v>48.320000000450015</c:v>
                </c:pt>
                <c:pt idx="14">
                  <c:v>45.624365482503116</c:v>
                </c:pt>
                <c:pt idx="15">
                  <c:v>47.34576757543352</c:v>
                </c:pt>
                <c:pt idx="16">
                  <c:v>49.56521739155522</c:v>
                </c:pt>
                <c:pt idx="17">
                  <c:v>51.044776119846446</c:v>
                </c:pt>
                <c:pt idx="18">
                  <c:v>48.1818181823281</c:v>
                </c:pt>
                <c:pt idx="19">
                  <c:v>53.18518518518518</c:v>
                </c:pt>
                <c:pt idx="20">
                  <c:v>51.9130434787207</c:v>
                </c:pt>
                <c:pt idx="21">
                  <c:v>52.108695652635475</c:v>
                </c:pt>
                <c:pt idx="22">
                  <c:v>53.13333333333333</c:v>
                </c:pt>
                <c:pt idx="23">
                  <c:v>50.0000000001819</c:v>
                </c:pt>
              </c:numCache>
            </c:numRef>
          </c:xVal>
          <c:yVal>
            <c:numRef>
              <c:f>ANÁLISIS!$G$3:$G$26</c:f>
              <c:numCache>
                <c:ptCount val="24"/>
                <c:pt idx="0">
                  <c:v>0.05234159779614325</c:v>
                </c:pt>
                <c:pt idx="1">
                  <c:v>0.06048906048906049</c:v>
                </c:pt>
                <c:pt idx="2">
                  <c:v>0.0829145728643216</c:v>
                </c:pt>
                <c:pt idx="3">
                  <c:v>0.12195121951219512</c:v>
                </c:pt>
                <c:pt idx="4">
                  <c:v>0.08641975308641975</c:v>
                </c:pt>
                <c:pt idx="5">
                  <c:v>0.074719800747198</c:v>
                </c:pt>
                <c:pt idx="6">
                  <c:v>0.0625</c:v>
                </c:pt>
                <c:pt idx="7">
                  <c:v>0.05454545454545454</c:v>
                </c:pt>
                <c:pt idx="8">
                  <c:v>0</c:v>
                </c:pt>
                <c:pt idx="9">
                  <c:v>0.08636977058029689</c:v>
                </c:pt>
                <c:pt idx="10">
                  <c:v>0.06693440428380187</c:v>
                </c:pt>
                <c:pt idx="11">
                  <c:v>0.11812297734627832</c:v>
                </c:pt>
                <c:pt idx="12">
                  <c:v>0.21125</c:v>
                </c:pt>
                <c:pt idx="13">
                  <c:v>0.059602649006622516</c:v>
                </c:pt>
                <c:pt idx="14">
                  <c:v>0.10013351134846461</c:v>
                </c:pt>
                <c:pt idx="15">
                  <c:v>0.04181818181818182</c:v>
                </c:pt>
                <c:pt idx="16">
                  <c:v>0.042105263157894736</c:v>
                </c:pt>
                <c:pt idx="17">
                  <c:v>0.07368421052631578</c:v>
                </c:pt>
                <c:pt idx="18">
                  <c:v>0.06981132075471698</c:v>
                </c:pt>
                <c:pt idx="19">
                  <c:v>0.05988857938718663</c:v>
                </c:pt>
                <c:pt idx="20">
                  <c:v>0.0364321608040201</c:v>
                </c:pt>
                <c:pt idx="21">
                  <c:v>0.05131414267834793</c:v>
                </c:pt>
                <c:pt idx="22">
                  <c:v>0.04642409033877039</c:v>
                </c:pt>
                <c:pt idx="23">
                  <c:v>0.07125</c:v>
                </c:pt>
              </c:numCache>
            </c:numRef>
          </c:yVal>
          <c:smooth val="0"/>
        </c:ser>
        <c:axId val="46493111"/>
        <c:axId val="15784816"/>
      </c:scatterChart>
      <c:val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Velocidad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 val="autoZero"/>
        <c:crossBetween val="midCat"/>
        <c:dispUnits/>
      </c:valAx>
      <c:valAx>
        <c:axId val="1578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439"/>
          <c:w val="0.203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CONSUMO DE ENERGIA POR UNIDAD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625"/>
          <c:w val="0.6295"/>
          <c:h val="0.68"/>
        </c:manualLayout>
      </c:layout>
      <c:scatterChart>
        <c:scatterStyle val="lineMarker"/>
        <c:varyColors val="0"/>
        <c:ser>
          <c:idx val="0"/>
          <c:order val="0"/>
          <c:tx>
            <c:v>Prod Vs Energia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ANÁLISIS!$E$3:$E$26</c:f>
              <c:numCache>
                <c:ptCount val="24"/>
                <c:pt idx="0">
                  <c:v>726</c:v>
                </c:pt>
                <c:pt idx="1">
                  <c:v>777</c:v>
                </c:pt>
                <c:pt idx="2">
                  <c:v>796</c:v>
                </c:pt>
                <c:pt idx="3">
                  <c:v>820</c:v>
                </c:pt>
                <c:pt idx="4">
                  <c:v>810</c:v>
                </c:pt>
                <c:pt idx="5">
                  <c:v>803</c:v>
                </c:pt>
                <c:pt idx="6">
                  <c:v>800</c:v>
                </c:pt>
                <c:pt idx="7">
                  <c:v>550</c:v>
                </c:pt>
                <c:pt idx="8">
                  <c:v>665</c:v>
                </c:pt>
                <c:pt idx="9">
                  <c:v>741</c:v>
                </c:pt>
                <c:pt idx="10">
                  <c:v>747</c:v>
                </c:pt>
                <c:pt idx="11">
                  <c:v>618</c:v>
                </c:pt>
                <c:pt idx="12">
                  <c:v>800</c:v>
                </c:pt>
                <c:pt idx="13">
                  <c:v>604</c:v>
                </c:pt>
                <c:pt idx="14">
                  <c:v>749</c:v>
                </c:pt>
                <c:pt idx="15">
                  <c:v>550</c:v>
                </c:pt>
                <c:pt idx="16">
                  <c:v>570</c:v>
                </c:pt>
                <c:pt idx="17">
                  <c:v>570</c:v>
                </c:pt>
                <c:pt idx="18">
                  <c:v>530</c:v>
                </c:pt>
                <c:pt idx="19">
                  <c:v>718</c:v>
                </c:pt>
                <c:pt idx="20">
                  <c:v>796</c:v>
                </c:pt>
                <c:pt idx="21">
                  <c:v>799</c:v>
                </c:pt>
                <c:pt idx="22">
                  <c:v>797</c:v>
                </c:pt>
                <c:pt idx="23">
                  <c:v>800</c:v>
                </c:pt>
              </c:numCache>
            </c:numRef>
          </c:xVal>
          <c:yVal>
            <c:numRef>
              <c:f>ANÁLISIS!$L$3:$L$26</c:f>
              <c:numCache>
                <c:ptCount val="24"/>
                <c:pt idx="0">
                  <c:v>16.46999999999997</c:v>
                </c:pt>
                <c:pt idx="1">
                  <c:v>18.20999999999998</c:v>
                </c:pt>
                <c:pt idx="2">
                  <c:v>16.890000000000043</c:v>
                </c:pt>
                <c:pt idx="3">
                  <c:v>17.629999999999995</c:v>
                </c:pt>
                <c:pt idx="4">
                  <c:v>17.30000000000001</c:v>
                </c:pt>
                <c:pt idx="5">
                  <c:v>17.37999999999994</c:v>
                </c:pt>
                <c:pt idx="6">
                  <c:v>17.65000000000009</c:v>
                </c:pt>
                <c:pt idx="7">
                  <c:v>13.779999999999973</c:v>
                </c:pt>
                <c:pt idx="8">
                  <c:v>15.92999999999995</c:v>
                </c:pt>
                <c:pt idx="9">
                  <c:v>16.050000000000068</c:v>
                </c:pt>
                <c:pt idx="10">
                  <c:v>18</c:v>
                </c:pt>
                <c:pt idx="11">
                  <c:v>14.93999999999994</c:v>
                </c:pt>
                <c:pt idx="12">
                  <c:v>15.659999999999968</c:v>
                </c:pt>
                <c:pt idx="13">
                  <c:v>14.850000000000023</c:v>
                </c:pt>
                <c:pt idx="14">
                  <c:v>16.5</c:v>
                </c:pt>
                <c:pt idx="15">
                  <c:v>14.600000000000023</c:v>
                </c:pt>
                <c:pt idx="16">
                  <c:v>14.360000000000014</c:v>
                </c:pt>
                <c:pt idx="17">
                  <c:v>14.129999999999995</c:v>
                </c:pt>
                <c:pt idx="18">
                  <c:v>12.370000000000005</c:v>
                </c:pt>
                <c:pt idx="19">
                  <c:v>14.590000000000032</c:v>
                </c:pt>
                <c:pt idx="20">
                  <c:v>17.289999999999964</c:v>
                </c:pt>
                <c:pt idx="21">
                  <c:v>17.860000000000014</c:v>
                </c:pt>
                <c:pt idx="22">
                  <c:v>16.66999999999996</c:v>
                </c:pt>
                <c:pt idx="23">
                  <c:v>15.100000000000023</c:v>
                </c:pt>
              </c:numCache>
            </c:numRef>
          </c:yVal>
          <c:smooth val="0"/>
        </c:ser>
        <c:axId val="7845617"/>
        <c:axId val="3501690"/>
      </c:scatterChart>
      <c:val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Unds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90"/>
        <c:crosses val="autoZero"/>
        <c:crossBetween val="midCat"/>
        <c:dispUnits/>
      </c:valAx>
      <c:valAx>
        <c:axId val="350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Energia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5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75"/>
          <c:y val="0.40625"/>
          <c:w val="0.2907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CONSUMO DE PROPANO POR UNIDAD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855"/>
          <c:w val="0.6215"/>
          <c:h val="0.68275"/>
        </c:manualLayout>
      </c:layout>
      <c:scatterChart>
        <c:scatterStyle val="lineMarker"/>
        <c:varyColors val="0"/>
        <c:ser>
          <c:idx val="0"/>
          <c:order val="0"/>
          <c:tx>
            <c:v>Prod Vs Propano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ANÁLISIS!$E$3:$E$26</c:f>
              <c:numCache>
                <c:ptCount val="24"/>
                <c:pt idx="0">
                  <c:v>726</c:v>
                </c:pt>
                <c:pt idx="1">
                  <c:v>777</c:v>
                </c:pt>
                <c:pt idx="2">
                  <c:v>796</c:v>
                </c:pt>
                <c:pt idx="3">
                  <c:v>820</c:v>
                </c:pt>
                <c:pt idx="4">
                  <c:v>810</c:v>
                </c:pt>
                <c:pt idx="5">
                  <c:v>803</c:v>
                </c:pt>
                <c:pt idx="6">
                  <c:v>800</c:v>
                </c:pt>
                <c:pt idx="7">
                  <c:v>550</c:v>
                </c:pt>
                <c:pt idx="8">
                  <c:v>665</c:v>
                </c:pt>
                <c:pt idx="9">
                  <c:v>741</c:v>
                </c:pt>
                <c:pt idx="10">
                  <c:v>747</c:v>
                </c:pt>
                <c:pt idx="11">
                  <c:v>618</c:v>
                </c:pt>
                <c:pt idx="12">
                  <c:v>800</c:v>
                </c:pt>
                <c:pt idx="13">
                  <c:v>604</c:v>
                </c:pt>
                <c:pt idx="14">
                  <c:v>749</c:v>
                </c:pt>
                <c:pt idx="15">
                  <c:v>550</c:v>
                </c:pt>
                <c:pt idx="16">
                  <c:v>570</c:v>
                </c:pt>
                <c:pt idx="17">
                  <c:v>570</c:v>
                </c:pt>
                <c:pt idx="18">
                  <c:v>530</c:v>
                </c:pt>
                <c:pt idx="19">
                  <c:v>718</c:v>
                </c:pt>
                <c:pt idx="20">
                  <c:v>796</c:v>
                </c:pt>
                <c:pt idx="21">
                  <c:v>799</c:v>
                </c:pt>
                <c:pt idx="22">
                  <c:v>797</c:v>
                </c:pt>
                <c:pt idx="23">
                  <c:v>800</c:v>
                </c:pt>
              </c:numCache>
            </c:numRef>
          </c:xVal>
          <c:yVal>
            <c:numRef>
              <c:f>ANÁLISIS!$M$3:$M$26</c:f>
              <c:numCache>
                <c:ptCount val="24"/>
                <c:pt idx="0">
                  <c:v>-0.2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-0.030000000000000027</c:v>
                </c:pt>
                <c:pt idx="5">
                  <c:v>0</c:v>
                </c:pt>
                <c:pt idx="6">
                  <c:v>0</c:v>
                </c:pt>
                <c:pt idx="7">
                  <c:v>-0.009999999999999953</c:v>
                </c:pt>
                <c:pt idx="8">
                  <c:v>-0.010000000000000009</c:v>
                </c:pt>
                <c:pt idx="9">
                  <c:v>0.010000000000000009</c:v>
                </c:pt>
                <c:pt idx="10">
                  <c:v>0.55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-0.010000000000000009</c:v>
                </c:pt>
                <c:pt idx="15">
                  <c:v>-0.030000000000000027</c:v>
                </c:pt>
                <c:pt idx="16">
                  <c:v>0</c:v>
                </c:pt>
                <c:pt idx="17">
                  <c:v>-0.010000000000000009</c:v>
                </c:pt>
                <c:pt idx="18">
                  <c:v>-0.010000000000000009</c:v>
                </c:pt>
                <c:pt idx="19">
                  <c:v>-0.040000000000000036</c:v>
                </c:pt>
                <c:pt idx="20">
                  <c:v>0</c:v>
                </c:pt>
                <c:pt idx="21">
                  <c:v>-0.04999999999999993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31515211"/>
        <c:axId val="15201444"/>
      </c:scatterChart>
      <c:val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Unds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 val="autoZero"/>
        <c:crossBetween val="midCat"/>
        <c:dispUnits/>
      </c:valAx>
      <c:valAx>
        <c:axId val="15201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Propano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4465"/>
          <c:w val="0.2967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% Def Vs Nitrogeno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3825"/>
          <c:w val="0.597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v>% Def Vs Nitrogeno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ANÁLISIS!$K$3:$K$26</c:f>
              <c:numCache>
                <c:ptCount val="24"/>
                <c:pt idx="0">
                  <c:v>-16.6</c:v>
                </c:pt>
                <c:pt idx="1">
                  <c:v>-4</c:v>
                </c:pt>
                <c:pt idx="2">
                  <c:v>-4</c:v>
                </c:pt>
                <c:pt idx="3">
                  <c:v>-8</c:v>
                </c:pt>
                <c:pt idx="4">
                  <c:v>-4</c:v>
                </c:pt>
                <c:pt idx="5">
                  <c:v>-10</c:v>
                </c:pt>
                <c:pt idx="6">
                  <c:v>-8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-4</c:v>
                </c:pt>
                <c:pt idx="11">
                  <c:v>-14</c:v>
                </c:pt>
                <c:pt idx="13">
                  <c:v>-8</c:v>
                </c:pt>
                <c:pt idx="14">
                  <c:v>-10</c:v>
                </c:pt>
                <c:pt idx="15">
                  <c:v>-6</c:v>
                </c:pt>
                <c:pt idx="16">
                  <c:v>-4</c:v>
                </c:pt>
                <c:pt idx="17">
                  <c:v>-8</c:v>
                </c:pt>
                <c:pt idx="18">
                  <c:v>-10</c:v>
                </c:pt>
                <c:pt idx="19">
                  <c:v>-6</c:v>
                </c:pt>
                <c:pt idx="20">
                  <c:v>-6</c:v>
                </c:pt>
                <c:pt idx="21">
                  <c:v>-8</c:v>
                </c:pt>
                <c:pt idx="22">
                  <c:v>-4</c:v>
                </c:pt>
                <c:pt idx="23">
                  <c:v>-10</c:v>
                </c:pt>
              </c:numCache>
            </c:numRef>
          </c:xVal>
          <c:yVal>
            <c:numRef>
              <c:f>ANÁLISIS!$G$3:$G$26</c:f>
              <c:numCache>
                <c:ptCount val="24"/>
                <c:pt idx="0">
                  <c:v>0.05234159779614325</c:v>
                </c:pt>
                <c:pt idx="1">
                  <c:v>0.06048906048906049</c:v>
                </c:pt>
                <c:pt idx="2">
                  <c:v>0.0829145728643216</c:v>
                </c:pt>
                <c:pt idx="3">
                  <c:v>0.12195121951219512</c:v>
                </c:pt>
                <c:pt idx="4">
                  <c:v>0.08641975308641975</c:v>
                </c:pt>
                <c:pt idx="5">
                  <c:v>0.074719800747198</c:v>
                </c:pt>
                <c:pt idx="6">
                  <c:v>0.0625</c:v>
                </c:pt>
                <c:pt idx="7">
                  <c:v>0.05454545454545454</c:v>
                </c:pt>
                <c:pt idx="8">
                  <c:v>0</c:v>
                </c:pt>
                <c:pt idx="9">
                  <c:v>0.08636977058029689</c:v>
                </c:pt>
                <c:pt idx="10">
                  <c:v>0.06693440428380187</c:v>
                </c:pt>
                <c:pt idx="11">
                  <c:v>0.11812297734627832</c:v>
                </c:pt>
                <c:pt idx="12">
                  <c:v>0.21125</c:v>
                </c:pt>
                <c:pt idx="13">
                  <c:v>0.059602649006622516</c:v>
                </c:pt>
                <c:pt idx="14">
                  <c:v>0.10013351134846461</c:v>
                </c:pt>
                <c:pt idx="15">
                  <c:v>0.04181818181818182</c:v>
                </c:pt>
                <c:pt idx="16">
                  <c:v>0.042105263157894736</c:v>
                </c:pt>
                <c:pt idx="17">
                  <c:v>0.07368421052631578</c:v>
                </c:pt>
                <c:pt idx="18">
                  <c:v>0.06981132075471698</c:v>
                </c:pt>
                <c:pt idx="19">
                  <c:v>0.05988857938718663</c:v>
                </c:pt>
                <c:pt idx="20">
                  <c:v>0.0364321608040201</c:v>
                </c:pt>
                <c:pt idx="21">
                  <c:v>0.05131414267834793</c:v>
                </c:pt>
                <c:pt idx="22">
                  <c:v>0.04642409033877039</c:v>
                </c:pt>
                <c:pt idx="23">
                  <c:v>0.07125</c:v>
                </c:pt>
              </c:numCache>
            </c:numRef>
          </c:yVal>
          <c:smooth val="0"/>
        </c:ser>
        <c:axId val="53266553"/>
        <c:axId val="9636930"/>
      </c:scatterChart>
      <c:val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Nitrogeno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30"/>
        <c:crosses val="autoZero"/>
        <c:crossBetween val="midCat"/>
        <c:dispUnits/>
      </c:val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0.00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"/>
          <c:y val="0.42"/>
          <c:w val="0.3217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75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75"/>
          <c:y val="0.15475"/>
          <c:w val="0.6235"/>
          <c:h val="0.72375"/>
        </c:manualLayout>
      </c:layout>
      <c:scatterChart>
        <c:scatterStyle val="lineMarker"/>
        <c:varyColors val="0"/>
        <c:ser>
          <c:idx val="0"/>
          <c:order val="0"/>
          <c:tx>
            <c:v>% Def Vs Tiempo corrida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ANÁLISIS!$C$3:$C$26</c:f>
              <c:numCache>
                <c:ptCount val="24"/>
                <c:pt idx="0">
                  <c:v>13.5</c:v>
                </c:pt>
                <c:pt idx="1">
                  <c:v>16.20000000006985</c:v>
                </c:pt>
                <c:pt idx="2">
                  <c:v>14.83333333331393</c:v>
                </c:pt>
                <c:pt idx="3">
                  <c:v>15.549999999871943</c:v>
                </c:pt>
                <c:pt idx="4">
                  <c:v>15.833333333255723</c:v>
                </c:pt>
                <c:pt idx="5">
                  <c:v>14.83333333331393</c:v>
                </c:pt>
                <c:pt idx="6">
                  <c:v>14.83333333331393</c:v>
                </c:pt>
                <c:pt idx="7">
                  <c:v>11.25</c:v>
                </c:pt>
                <c:pt idx="8">
                  <c:v>14.25</c:v>
                </c:pt>
                <c:pt idx="9">
                  <c:v>14.83333333331393</c:v>
                </c:pt>
                <c:pt idx="10">
                  <c:v>14.466666666674428</c:v>
                </c:pt>
                <c:pt idx="11">
                  <c:v>12.500000000058208</c:v>
                </c:pt>
                <c:pt idx="12">
                  <c:v>15.75</c:v>
                </c:pt>
                <c:pt idx="13">
                  <c:v>12.499999999883585</c:v>
                </c:pt>
                <c:pt idx="14">
                  <c:v>16.416666666569654</c:v>
                </c:pt>
                <c:pt idx="15">
                  <c:v>11.616666666639503</c:v>
                </c:pt>
                <c:pt idx="16">
                  <c:v>11.499999999941792</c:v>
                </c:pt>
                <c:pt idx="17">
                  <c:v>11.166666666569654</c:v>
                </c:pt>
                <c:pt idx="18">
                  <c:v>10.999999999883585</c:v>
                </c:pt>
                <c:pt idx="19">
                  <c:v>13.5</c:v>
                </c:pt>
                <c:pt idx="20">
                  <c:v>15.333333333197515</c:v>
                </c:pt>
                <c:pt idx="21">
                  <c:v>15.333333333197515</c:v>
                </c:pt>
                <c:pt idx="22">
                  <c:v>15</c:v>
                </c:pt>
                <c:pt idx="23">
                  <c:v>15.999999999941792</c:v>
                </c:pt>
              </c:numCache>
            </c:numRef>
          </c:xVal>
          <c:yVal>
            <c:numRef>
              <c:f>ANÁLISIS!$G$3:$G$26</c:f>
              <c:numCache>
                <c:ptCount val="24"/>
                <c:pt idx="0">
                  <c:v>0.05234159779614325</c:v>
                </c:pt>
                <c:pt idx="1">
                  <c:v>0.06048906048906049</c:v>
                </c:pt>
                <c:pt idx="2">
                  <c:v>0.0829145728643216</c:v>
                </c:pt>
                <c:pt idx="3">
                  <c:v>0.12195121951219512</c:v>
                </c:pt>
                <c:pt idx="4">
                  <c:v>0.08641975308641975</c:v>
                </c:pt>
                <c:pt idx="5">
                  <c:v>0.074719800747198</c:v>
                </c:pt>
                <c:pt idx="6">
                  <c:v>0.0625</c:v>
                </c:pt>
                <c:pt idx="7">
                  <c:v>0.05454545454545454</c:v>
                </c:pt>
                <c:pt idx="8">
                  <c:v>0</c:v>
                </c:pt>
                <c:pt idx="9">
                  <c:v>0.08636977058029689</c:v>
                </c:pt>
                <c:pt idx="10">
                  <c:v>0.06693440428380187</c:v>
                </c:pt>
                <c:pt idx="11">
                  <c:v>0.11812297734627832</c:v>
                </c:pt>
                <c:pt idx="12">
                  <c:v>0.21125</c:v>
                </c:pt>
                <c:pt idx="13">
                  <c:v>0.059602649006622516</c:v>
                </c:pt>
                <c:pt idx="14">
                  <c:v>0.10013351134846461</c:v>
                </c:pt>
                <c:pt idx="15">
                  <c:v>0.04181818181818182</c:v>
                </c:pt>
                <c:pt idx="16">
                  <c:v>0.042105263157894736</c:v>
                </c:pt>
                <c:pt idx="17">
                  <c:v>0.07368421052631578</c:v>
                </c:pt>
                <c:pt idx="18">
                  <c:v>0.06981132075471698</c:v>
                </c:pt>
                <c:pt idx="19">
                  <c:v>0.05988857938718663</c:v>
                </c:pt>
                <c:pt idx="20">
                  <c:v>0.0364321608040201</c:v>
                </c:pt>
                <c:pt idx="21">
                  <c:v>0.05131414267834793</c:v>
                </c:pt>
                <c:pt idx="22">
                  <c:v>0.04642409033877039</c:v>
                </c:pt>
                <c:pt idx="23">
                  <c:v>0.07125</c:v>
                </c:pt>
              </c:numCache>
            </c:numRef>
          </c:yVal>
          <c:smooth val="0"/>
        </c:ser>
        <c:axId val="19623507"/>
        <c:axId val="42393836"/>
      </c:scatterChart>
      <c:valAx>
        <c:axId val="196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Tiempo (Hr)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3836"/>
        <c:crosses val="autoZero"/>
        <c:crossBetween val="midCat"/>
        <c:dispUnits/>
      </c:valAx>
      <c:valAx>
        <c:axId val="423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25"/>
          <c:y val="0.35275"/>
          <c:w val="0.2955"/>
          <c:h val="0.2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% Def Rel Vs Nitrogeno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55"/>
          <c:w val="0.6345"/>
          <c:h val="0.73825"/>
        </c:manualLayout>
      </c:layout>
      <c:scatterChart>
        <c:scatterStyle val="lineMarker"/>
        <c:varyColors val="0"/>
        <c:ser>
          <c:idx val="0"/>
          <c:order val="0"/>
          <c:tx>
            <c:v>% Def Rel Vs Nitrogeno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ANÁLISIS!$K$3:$K$26</c:f>
              <c:numCache>
                <c:ptCount val="24"/>
                <c:pt idx="0">
                  <c:v>-16.6</c:v>
                </c:pt>
                <c:pt idx="1">
                  <c:v>-4</c:v>
                </c:pt>
                <c:pt idx="2">
                  <c:v>-4</c:v>
                </c:pt>
                <c:pt idx="3">
                  <c:v>-8</c:v>
                </c:pt>
                <c:pt idx="4">
                  <c:v>-4</c:v>
                </c:pt>
                <c:pt idx="5">
                  <c:v>-10</c:v>
                </c:pt>
                <c:pt idx="6">
                  <c:v>-8</c:v>
                </c:pt>
                <c:pt idx="7">
                  <c:v>-4</c:v>
                </c:pt>
                <c:pt idx="8">
                  <c:v>-6</c:v>
                </c:pt>
                <c:pt idx="9">
                  <c:v>-8</c:v>
                </c:pt>
                <c:pt idx="10">
                  <c:v>-4</c:v>
                </c:pt>
                <c:pt idx="11">
                  <c:v>-14</c:v>
                </c:pt>
                <c:pt idx="13">
                  <c:v>-8</c:v>
                </c:pt>
                <c:pt idx="14">
                  <c:v>-10</c:v>
                </c:pt>
                <c:pt idx="15">
                  <c:v>-6</c:v>
                </c:pt>
                <c:pt idx="16">
                  <c:v>-4</c:v>
                </c:pt>
                <c:pt idx="17">
                  <c:v>-8</c:v>
                </c:pt>
                <c:pt idx="18">
                  <c:v>-10</c:v>
                </c:pt>
                <c:pt idx="19">
                  <c:v>-6</c:v>
                </c:pt>
                <c:pt idx="20">
                  <c:v>-6</c:v>
                </c:pt>
                <c:pt idx="21">
                  <c:v>-8</c:v>
                </c:pt>
                <c:pt idx="22">
                  <c:v>-4</c:v>
                </c:pt>
                <c:pt idx="23">
                  <c:v>-10</c:v>
                </c:pt>
              </c:numCache>
            </c:numRef>
          </c:xVal>
          <c:yVal>
            <c:numRef>
              <c:f>ANÁLISIS!$I$3:$I$26</c:f>
              <c:numCache>
                <c:ptCount val="24"/>
                <c:pt idx="0">
                  <c:v>0.02203856749311295</c:v>
                </c:pt>
                <c:pt idx="1">
                  <c:v>0.028314028314028315</c:v>
                </c:pt>
                <c:pt idx="2">
                  <c:v>0.0414572864321608</c:v>
                </c:pt>
                <c:pt idx="3">
                  <c:v>0.07560975609756097</c:v>
                </c:pt>
                <c:pt idx="4">
                  <c:v>0.07160493827160494</c:v>
                </c:pt>
                <c:pt idx="5">
                  <c:v>0.049813200498132</c:v>
                </c:pt>
                <c:pt idx="6">
                  <c:v>0.04</c:v>
                </c:pt>
                <c:pt idx="7">
                  <c:v>0.03636363636363636</c:v>
                </c:pt>
                <c:pt idx="8">
                  <c:v>0</c:v>
                </c:pt>
                <c:pt idx="9">
                  <c:v>0.06747638326585695</c:v>
                </c:pt>
                <c:pt idx="10">
                  <c:v>0.03748326639892905</c:v>
                </c:pt>
                <c:pt idx="11">
                  <c:v>0.011326860841423949</c:v>
                </c:pt>
                <c:pt idx="12">
                  <c:v>0.175</c:v>
                </c:pt>
                <c:pt idx="13">
                  <c:v>0.033112582781456956</c:v>
                </c:pt>
                <c:pt idx="14">
                  <c:v>0.049399198931909215</c:v>
                </c:pt>
                <c:pt idx="15">
                  <c:v>0.03272727272727273</c:v>
                </c:pt>
                <c:pt idx="16">
                  <c:v>0.008771929824561403</c:v>
                </c:pt>
                <c:pt idx="17">
                  <c:v>0.04035087719298246</c:v>
                </c:pt>
                <c:pt idx="18">
                  <c:v>0.02830188679245283</c:v>
                </c:pt>
                <c:pt idx="19">
                  <c:v>0.016713091922005572</c:v>
                </c:pt>
                <c:pt idx="20">
                  <c:v>0.011306532663316583</c:v>
                </c:pt>
                <c:pt idx="21">
                  <c:v>0.030037546933667083</c:v>
                </c:pt>
                <c:pt idx="22">
                  <c:v>0.01631116687578419</c:v>
                </c:pt>
                <c:pt idx="23">
                  <c:v>0.04125</c:v>
                </c:pt>
              </c:numCache>
            </c:numRef>
          </c:yVal>
          <c:smooth val="0"/>
        </c:ser>
        <c:axId val="46000205"/>
        <c:axId val="11348662"/>
      </c:scatterChart>
      <c:valAx>
        <c:axId val="46000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Nitrogeno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 val="autoZero"/>
        <c:crossBetween val="midCat"/>
        <c:dispUnits/>
      </c:val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 Rel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0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3825"/>
          <c:w val="0.2835"/>
          <c:h val="0.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0975"/>
          <c:y val="0.04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75"/>
          <c:y val="0.15425"/>
          <c:w val="0.58725"/>
          <c:h val="0.7245"/>
        </c:manualLayout>
      </c:layout>
      <c:scatterChart>
        <c:scatterStyle val="lineMarker"/>
        <c:varyColors val="0"/>
        <c:ser>
          <c:idx val="0"/>
          <c:order val="0"/>
          <c:tx>
            <c:v>% Def Rel Vs Tiempo corrida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ANÁLISIS!$C$3:$C$26</c:f>
              <c:numCache>
                <c:ptCount val="24"/>
                <c:pt idx="0">
                  <c:v>13.5</c:v>
                </c:pt>
                <c:pt idx="1">
                  <c:v>16.20000000006985</c:v>
                </c:pt>
                <c:pt idx="2">
                  <c:v>14.83333333331393</c:v>
                </c:pt>
                <c:pt idx="3">
                  <c:v>15.549999999871943</c:v>
                </c:pt>
                <c:pt idx="4">
                  <c:v>15.833333333255723</c:v>
                </c:pt>
                <c:pt idx="5">
                  <c:v>14.83333333331393</c:v>
                </c:pt>
                <c:pt idx="6">
                  <c:v>14.83333333331393</c:v>
                </c:pt>
                <c:pt idx="7">
                  <c:v>11.25</c:v>
                </c:pt>
                <c:pt idx="8">
                  <c:v>14.25</c:v>
                </c:pt>
                <c:pt idx="9">
                  <c:v>14.83333333331393</c:v>
                </c:pt>
                <c:pt idx="10">
                  <c:v>14.466666666674428</c:v>
                </c:pt>
                <c:pt idx="11">
                  <c:v>12.500000000058208</c:v>
                </c:pt>
                <c:pt idx="12">
                  <c:v>15.75</c:v>
                </c:pt>
                <c:pt idx="13">
                  <c:v>12.499999999883585</c:v>
                </c:pt>
                <c:pt idx="14">
                  <c:v>16.416666666569654</c:v>
                </c:pt>
                <c:pt idx="15">
                  <c:v>11.616666666639503</c:v>
                </c:pt>
                <c:pt idx="16">
                  <c:v>11.499999999941792</c:v>
                </c:pt>
                <c:pt idx="17">
                  <c:v>11.166666666569654</c:v>
                </c:pt>
                <c:pt idx="18">
                  <c:v>10.999999999883585</c:v>
                </c:pt>
                <c:pt idx="19">
                  <c:v>13.5</c:v>
                </c:pt>
                <c:pt idx="20">
                  <c:v>15.333333333197515</c:v>
                </c:pt>
                <c:pt idx="21">
                  <c:v>15.333333333197515</c:v>
                </c:pt>
                <c:pt idx="22">
                  <c:v>15</c:v>
                </c:pt>
                <c:pt idx="23">
                  <c:v>15.999999999941792</c:v>
                </c:pt>
              </c:numCache>
            </c:numRef>
          </c:xVal>
          <c:yVal>
            <c:numRef>
              <c:f>ANÁLISIS!$I$3:$I$26</c:f>
              <c:numCache>
                <c:ptCount val="24"/>
                <c:pt idx="0">
                  <c:v>0.02203856749311295</c:v>
                </c:pt>
                <c:pt idx="1">
                  <c:v>0.028314028314028315</c:v>
                </c:pt>
                <c:pt idx="2">
                  <c:v>0.0414572864321608</c:v>
                </c:pt>
                <c:pt idx="3">
                  <c:v>0.07560975609756097</c:v>
                </c:pt>
                <c:pt idx="4">
                  <c:v>0.07160493827160494</c:v>
                </c:pt>
                <c:pt idx="5">
                  <c:v>0.049813200498132</c:v>
                </c:pt>
                <c:pt idx="6">
                  <c:v>0.04</c:v>
                </c:pt>
                <c:pt idx="7">
                  <c:v>0.03636363636363636</c:v>
                </c:pt>
                <c:pt idx="8">
                  <c:v>0</c:v>
                </c:pt>
                <c:pt idx="9">
                  <c:v>0.06747638326585695</c:v>
                </c:pt>
                <c:pt idx="10">
                  <c:v>0.03748326639892905</c:v>
                </c:pt>
                <c:pt idx="11">
                  <c:v>0.011326860841423949</c:v>
                </c:pt>
                <c:pt idx="12">
                  <c:v>0.175</c:v>
                </c:pt>
                <c:pt idx="13">
                  <c:v>0.033112582781456956</c:v>
                </c:pt>
                <c:pt idx="14">
                  <c:v>0.049399198931909215</c:v>
                </c:pt>
                <c:pt idx="15">
                  <c:v>0.03272727272727273</c:v>
                </c:pt>
                <c:pt idx="16">
                  <c:v>0.008771929824561403</c:v>
                </c:pt>
                <c:pt idx="17">
                  <c:v>0.04035087719298246</c:v>
                </c:pt>
                <c:pt idx="18">
                  <c:v>0.02830188679245283</c:v>
                </c:pt>
                <c:pt idx="19">
                  <c:v>0.016713091922005572</c:v>
                </c:pt>
                <c:pt idx="20">
                  <c:v>0.011306532663316583</c:v>
                </c:pt>
                <c:pt idx="21">
                  <c:v>0.030037546933667083</c:v>
                </c:pt>
                <c:pt idx="22">
                  <c:v>0.01631116687578419</c:v>
                </c:pt>
                <c:pt idx="23">
                  <c:v>0.04125</c:v>
                </c:pt>
              </c:numCache>
            </c:numRef>
          </c:yVal>
          <c:smooth val="0"/>
        </c:ser>
        <c:axId val="35029095"/>
        <c:axId val="46826400"/>
      </c:scatterChart>
      <c:valAx>
        <c:axId val="3502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Tiempo (Hr)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 val="autoZero"/>
        <c:crossBetween val="midCat"/>
        <c:dispUnits/>
      </c:valAx>
      <c:valAx>
        <c:axId val="4682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 Rel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36075"/>
          <c:w val="0.33275"/>
          <c:h val="0.2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75"/>
          <c:y val="0.167"/>
          <c:w val="0.616"/>
          <c:h val="0.7035"/>
        </c:manualLayout>
      </c:layout>
      <c:scatterChart>
        <c:scatterStyle val="lineMarker"/>
        <c:varyColors val="0"/>
        <c:ser>
          <c:idx val="0"/>
          <c:order val="0"/>
          <c:tx>
            <c:v>% Def Vs Energia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ANÁLISIS!$L$3:$L$26</c:f>
              <c:numCache>
                <c:ptCount val="24"/>
                <c:pt idx="0">
                  <c:v>16.46999999999997</c:v>
                </c:pt>
                <c:pt idx="1">
                  <c:v>18.20999999999998</c:v>
                </c:pt>
                <c:pt idx="2">
                  <c:v>16.890000000000043</c:v>
                </c:pt>
                <c:pt idx="3">
                  <c:v>17.629999999999995</c:v>
                </c:pt>
                <c:pt idx="4">
                  <c:v>17.30000000000001</c:v>
                </c:pt>
                <c:pt idx="5">
                  <c:v>17.37999999999994</c:v>
                </c:pt>
                <c:pt idx="6">
                  <c:v>17.65000000000009</c:v>
                </c:pt>
                <c:pt idx="7">
                  <c:v>13.779999999999973</c:v>
                </c:pt>
                <c:pt idx="8">
                  <c:v>15.92999999999995</c:v>
                </c:pt>
                <c:pt idx="9">
                  <c:v>16.050000000000068</c:v>
                </c:pt>
                <c:pt idx="10">
                  <c:v>18</c:v>
                </c:pt>
                <c:pt idx="11">
                  <c:v>14.93999999999994</c:v>
                </c:pt>
                <c:pt idx="12">
                  <c:v>15.659999999999968</c:v>
                </c:pt>
                <c:pt idx="13">
                  <c:v>14.850000000000023</c:v>
                </c:pt>
                <c:pt idx="14">
                  <c:v>16.5</c:v>
                </c:pt>
                <c:pt idx="15">
                  <c:v>14.600000000000023</c:v>
                </c:pt>
                <c:pt idx="16">
                  <c:v>14.360000000000014</c:v>
                </c:pt>
                <c:pt idx="17">
                  <c:v>14.129999999999995</c:v>
                </c:pt>
                <c:pt idx="18">
                  <c:v>12.370000000000005</c:v>
                </c:pt>
                <c:pt idx="19">
                  <c:v>14.590000000000032</c:v>
                </c:pt>
                <c:pt idx="20">
                  <c:v>17.289999999999964</c:v>
                </c:pt>
                <c:pt idx="21">
                  <c:v>17.860000000000014</c:v>
                </c:pt>
                <c:pt idx="22">
                  <c:v>16.66999999999996</c:v>
                </c:pt>
                <c:pt idx="23">
                  <c:v>15.100000000000023</c:v>
                </c:pt>
              </c:numCache>
            </c:numRef>
          </c:xVal>
          <c:yVal>
            <c:numRef>
              <c:f>ANÁLISIS!$G$3:$G$26</c:f>
              <c:numCache>
                <c:ptCount val="24"/>
                <c:pt idx="0">
                  <c:v>0.05234159779614325</c:v>
                </c:pt>
                <c:pt idx="1">
                  <c:v>0.06048906048906049</c:v>
                </c:pt>
                <c:pt idx="2">
                  <c:v>0.0829145728643216</c:v>
                </c:pt>
                <c:pt idx="3">
                  <c:v>0.12195121951219512</c:v>
                </c:pt>
                <c:pt idx="4">
                  <c:v>0.08641975308641975</c:v>
                </c:pt>
                <c:pt idx="5">
                  <c:v>0.074719800747198</c:v>
                </c:pt>
                <c:pt idx="6">
                  <c:v>0.0625</c:v>
                </c:pt>
                <c:pt idx="7">
                  <c:v>0.05454545454545454</c:v>
                </c:pt>
                <c:pt idx="8">
                  <c:v>0</c:v>
                </c:pt>
                <c:pt idx="9">
                  <c:v>0.08636977058029689</c:v>
                </c:pt>
                <c:pt idx="10">
                  <c:v>0.06693440428380187</c:v>
                </c:pt>
                <c:pt idx="11">
                  <c:v>0.11812297734627832</c:v>
                </c:pt>
                <c:pt idx="12">
                  <c:v>0.21125</c:v>
                </c:pt>
                <c:pt idx="13">
                  <c:v>0.059602649006622516</c:v>
                </c:pt>
                <c:pt idx="14">
                  <c:v>0.10013351134846461</c:v>
                </c:pt>
                <c:pt idx="15">
                  <c:v>0.04181818181818182</c:v>
                </c:pt>
                <c:pt idx="16">
                  <c:v>0.042105263157894736</c:v>
                </c:pt>
                <c:pt idx="17">
                  <c:v>0.07368421052631578</c:v>
                </c:pt>
                <c:pt idx="18">
                  <c:v>0.06981132075471698</c:v>
                </c:pt>
                <c:pt idx="19">
                  <c:v>0.05988857938718663</c:v>
                </c:pt>
                <c:pt idx="20">
                  <c:v>0.0364321608040201</c:v>
                </c:pt>
                <c:pt idx="21">
                  <c:v>0.05131414267834793</c:v>
                </c:pt>
                <c:pt idx="22">
                  <c:v>0.04642409033877039</c:v>
                </c:pt>
                <c:pt idx="23">
                  <c:v>0.07125</c:v>
                </c:pt>
              </c:numCache>
            </c:numRef>
          </c:yVal>
          <c:smooth val="0"/>
        </c:ser>
        <c:axId val="18784417"/>
        <c:axId val="34842026"/>
      </c:scatterChart>
      <c:valAx>
        <c:axId val="1878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Energia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crossBetween val="midCat"/>
        <c:dispUnits/>
      </c:valAx>
      <c:valAx>
        <c:axId val="3484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39625"/>
          <c:w val="0.303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675"/>
          <c:y val="0.16625"/>
          <c:w val="0.615"/>
          <c:h val="0.70475"/>
        </c:manualLayout>
      </c:layout>
      <c:scatterChart>
        <c:scatterStyle val="lineMarker"/>
        <c:varyColors val="0"/>
        <c:ser>
          <c:idx val="0"/>
          <c:order val="0"/>
          <c:tx>
            <c:v>% Def Vs Energia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ANÁLISIS!$L$3:$L$26</c:f>
              <c:numCache>
                <c:ptCount val="24"/>
                <c:pt idx="0">
                  <c:v>16.46999999999997</c:v>
                </c:pt>
                <c:pt idx="1">
                  <c:v>18.20999999999998</c:v>
                </c:pt>
                <c:pt idx="2">
                  <c:v>16.890000000000043</c:v>
                </c:pt>
                <c:pt idx="3">
                  <c:v>17.629999999999995</c:v>
                </c:pt>
                <c:pt idx="4">
                  <c:v>17.30000000000001</c:v>
                </c:pt>
                <c:pt idx="5">
                  <c:v>17.37999999999994</c:v>
                </c:pt>
                <c:pt idx="6">
                  <c:v>17.65000000000009</c:v>
                </c:pt>
                <c:pt idx="7">
                  <c:v>13.779999999999973</c:v>
                </c:pt>
                <c:pt idx="8">
                  <c:v>15.92999999999995</c:v>
                </c:pt>
                <c:pt idx="9">
                  <c:v>16.050000000000068</c:v>
                </c:pt>
                <c:pt idx="10">
                  <c:v>18</c:v>
                </c:pt>
                <c:pt idx="11">
                  <c:v>14.93999999999994</c:v>
                </c:pt>
                <c:pt idx="12">
                  <c:v>15.659999999999968</c:v>
                </c:pt>
                <c:pt idx="13">
                  <c:v>14.850000000000023</c:v>
                </c:pt>
                <c:pt idx="14">
                  <c:v>16.5</c:v>
                </c:pt>
                <c:pt idx="15">
                  <c:v>14.600000000000023</c:v>
                </c:pt>
                <c:pt idx="16">
                  <c:v>14.360000000000014</c:v>
                </c:pt>
                <c:pt idx="17">
                  <c:v>14.129999999999995</c:v>
                </c:pt>
                <c:pt idx="18">
                  <c:v>12.370000000000005</c:v>
                </c:pt>
                <c:pt idx="19">
                  <c:v>14.590000000000032</c:v>
                </c:pt>
                <c:pt idx="20">
                  <c:v>17.289999999999964</c:v>
                </c:pt>
                <c:pt idx="21">
                  <c:v>17.860000000000014</c:v>
                </c:pt>
                <c:pt idx="22">
                  <c:v>16.66999999999996</c:v>
                </c:pt>
                <c:pt idx="23">
                  <c:v>15.100000000000023</c:v>
                </c:pt>
              </c:numCache>
            </c:numRef>
          </c:xVal>
          <c:yVal>
            <c:numRef>
              <c:f>ANÁLISIS!$I$3:$I$26</c:f>
              <c:numCache>
                <c:ptCount val="24"/>
                <c:pt idx="0">
                  <c:v>0.02203856749311295</c:v>
                </c:pt>
                <c:pt idx="1">
                  <c:v>0.028314028314028315</c:v>
                </c:pt>
                <c:pt idx="2">
                  <c:v>0.0414572864321608</c:v>
                </c:pt>
                <c:pt idx="3">
                  <c:v>0.07560975609756097</c:v>
                </c:pt>
                <c:pt idx="4">
                  <c:v>0.07160493827160494</c:v>
                </c:pt>
                <c:pt idx="5">
                  <c:v>0.049813200498132</c:v>
                </c:pt>
                <c:pt idx="6">
                  <c:v>0.04</c:v>
                </c:pt>
                <c:pt idx="7">
                  <c:v>0.03636363636363636</c:v>
                </c:pt>
                <c:pt idx="8">
                  <c:v>0</c:v>
                </c:pt>
                <c:pt idx="9">
                  <c:v>0.06747638326585695</c:v>
                </c:pt>
                <c:pt idx="10">
                  <c:v>0.03748326639892905</c:v>
                </c:pt>
                <c:pt idx="11">
                  <c:v>0.011326860841423949</c:v>
                </c:pt>
                <c:pt idx="12">
                  <c:v>0.175</c:v>
                </c:pt>
                <c:pt idx="13">
                  <c:v>0.033112582781456956</c:v>
                </c:pt>
                <c:pt idx="14">
                  <c:v>0.049399198931909215</c:v>
                </c:pt>
                <c:pt idx="15">
                  <c:v>0.03272727272727273</c:v>
                </c:pt>
                <c:pt idx="16">
                  <c:v>0.008771929824561403</c:v>
                </c:pt>
                <c:pt idx="17">
                  <c:v>0.04035087719298246</c:v>
                </c:pt>
                <c:pt idx="18">
                  <c:v>0.02830188679245283</c:v>
                </c:pt>
                <c:pt idx="19">
                  <c:v>0.016713091922005572</c:v>
                </c:pt>
                <c:pt idx="20">
                  <c:v>0.011306532663316583</c:v>
                </c:pt>
                <c:pt idx="21">
                  <c:v>0.030037546933667083</c:v>
                </c:pt>
                <c:pt idx="22">
                  <c:v>0.01631116687578419</c:v>
                </c:pt>
                <c:pt idx="23">
                  <c:v>0.04125</c:v>
                </c:pt>
              </c:numCache>
            </c:numRef>
          </c:yVal>
          <c:smooth val="0"/>
        </c:ser>
        <c:axId val="45142779"/>
        <c:axId val="3631828"/>
      </c:scatterChart>
      <c:valAx>
        <c:axId val="4514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Energia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crossBetween val="midCat"/>
        <c:dispUnits/>
      </c:valAx>
      <c:valAx>
        <c:axId val="3631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3985"/>
          <c:w val="0.303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% Def Vs Propano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2"/>
          <c:w val="0.6085"/>
          <c:h val="0.75475"/>
        </c:manualLayout>
      </c:layout>
      <c:scatterChart>
        <c:scatterStyle val="lineMarker"/>
        <c:varyColors val="0"/>
        <c:ser>
          <c:idx val="0"/>
          <c:order val="0"/>
          <c:tx>
            <c:v>% Def Vs Propano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ANÁLISIS!$M$3:$M$26</c:f>
              <c:numCache>
                <c:ptCount val="24"/>
                <c:pt idx="0">
                  <c:v>-0.2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-0.030000000000000027</c:v>
                </c:pt>
                <c:pt idx="5">
                  <c:v>0</c:v>
                </c:pt>
                <c:pt idx="6">
                  <c:v>0</c:v>
                </c:pt>
                <c:pt idx="7">
                  <c:v>-0.009999999999999953</c:v>
                </c:pt>
                <c:pt idx="8">
                  <c:v>-0.010000000000000009</c:v>
                </c:pt>
                <c:pt idx="9">
                  <c:v>0.010000000000000009</c:v>
                </c:pt>
                <c:pt idx="10">
                  <c:v>0.55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-0.010000000000000009</c:v>
                </c:pt>
                <c:pt idx="15">
                  <c:v>-0.030000000000000027</c:v>
                </c:pt>
                <c:pt idx="16">
                  <c:v>0</c:v>
                </c:pt>
                <c:pt idx="17">
                  <c:v>-0.010000000000000009</c:v>
                </c:pt>
                <c:pt idx="18">
                  <c:v>-0.010000000000000009</c:v>
                </c:pt>
                <c:pt idx="19">
                  <c:v>-0.040000000000000036</c:v>
                </c:pt>
                <c:pt idx="20">
                  <c:v>0</c:v>
                </c:pt>
                <c:pt idx="21">
                  <c:v>-0.04999999999999993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ANÁLISIS!$G$3:$G$26</c:f>
              <c:numCache>
                <c:ptCount val="24"/>
                <c:pt idx="0">
                  <c:v>0.05234159779614325</c:v>
                </c:pt>
                <c:pt idx="1">
                  <c:v>0.06048906048906049</c:v>
                </c:pt>
                <c:pt idx="2">
                  <c:v>0.0829145728643216</c:v>
                </c:pt>
                <c:pt idx="3">
                  <c:v>0.12195121951219512</c:v>
                </c:pt>
                <c:pt idx="4">
                  <c:v>0.08641975308641975</c:v>
                </c:pt>
                <c:pt idx="5">
                  <c:v>0.074719800747198</c:v>
                </c:pt>
                <c:pt idx="6">
                  <c:v>0.0625</c:v>
                </c:pt>
                <c:pt idx="7">
                  <c:v>0.05454545454545454</c:v>
                </c:pt>
                <c:pt idx="8">
                  <c:v>0</c:v>
                </c:pt>
                <c:pt idx="9">
                  <c:v>0.08636977058029689</c:v>
                </c:pt>
                <c:pt idx="10">
                  <c:v>0.06693440428380187</c:v>
                </c:pt>
                <c:pt idx="11">
                  <c:v>0.11812297734627832</c:v>
                </c:pt>
                <c:pt idx="12">
                  <c:v>0.21125</c:v>
                </c:pt>
                <c:pt idx="13">
                  <c:v>0.059602649006622516</c:v>
                </c:pt>
                <c:pt idx="14">
                  <c:v>0.10013351134846461</c:v>
                </c:pt>
                <c:pt idx="15">
                  <c:v>0.04181818181818182</c:v>
                </c:pt>
                <c:pt idx="16">
                  <c:v>0.042105263157894736</c:v>
                </c:pt>
                <c:pt idx="17">
                  <c:v>0.07368421052631578</c:v>
                </c:pt>
                <c:pt idx="18">
                  <c:v>0.06981132075471698</c:v>
                </c:pt>
                <c:pt idx="19">
                  <c:v>0.05988857938718663</c:v>
                </c:pt>
                <c:pt idx="20">
                  <c:v>0.0364321608040201</c:v>
                </c:pt>
                <c:pt idx="21">
                  <c:v>0.05131414267834793</c:v>
                </c:pt>
                <c:pt idx="22">
                  <c:v>0.04642409033877039</c:v>
                </c:pt>
                <c:pt idx="23">
                  <c:v>0.07125</c:v>
                </c:pt>
              </c:numCache>
            </c:numRef>
          </c:yVal>
          <c:smooth val="0"/>
        </c:ser>
        <c:axId val="32686453"/>
        <c:axId val="25742622"/>
      </c:scatterChart>
      <c:valAx>
        <c:axId val="3268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Propano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 val="autoZero"/>
        <c:crossBetween val="midCat"/>
        <c:dispUnits/>
      </c:val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42325"/>
          <c:w val="0.31025"/>
          <c:h val="0.1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% Def Vs Propano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15"/>
          <c:w val="0.609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v>% Def Vs Propano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ANÁLISIS!$M$3:$M$26</c:f>
              <c:numCache>
                <c:ptCount val="24"/>
                <c:pt idx="0">
                  <c:v>-0.2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-0.030000000000000027</c:v>
                </c:pt>
                <c:pt idx="5">
                  <c:v>0</c:v>
                </c:pt>
                <c:pt idx="6">
                  <c:v>0</c:v>
                </c:pt>
                <c:pt idx="7">
                  <c:v>-0.009999999999999953</c:v>
                </c:pt>
                <c:pt idx="8">
                  <c:v>-0.010000000000000009</c:v>
                </c:pt>
                <c:pt idx="9">
                  <c:v>0.010000000000000009</c:v>
                </c:pt>
                <c:pt idx="10">
                  <c:v>0.55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-0.010000000000000009</c:v>
                </c:pt>
                <c:pt idx="15">
                  <c:v>-0.030000000000000027</c:v>
                </c:pt>
                <c:pt idx="16">
                  <c:v>0</c:v>
                </c:pt>
                <c:pt idx="17">
                  <c:v>-0.010000000000000009</c:v>
                </c:pt>
                <c:pt idx="18">
                  <c:v>-0.010000000000000009</c:v>
                </c:pt>
                <c:pt idx="19">
                  <c:v>-0.040000000000000036</c:v>
                </c:pt>
                <c:pt idx="20">
                  <c:v>0</c:v>
                </c:pt>
                <c:pt idx="21">
                  <c:v>-0.04999999999999993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ANÁLISIS!$I$3:$I$26</c:f>
              <c:numCache>
                <c:ptCount val="24"/>
                <c:pt idx="0">
                  <c:v>0.02203856749311295</c:v>
                </c:pt>
                <c:pt idx="1">
                  <c:v>0.028314028314028315</c:v>
                </c:pt>
                <c:pt idx="2">
                  <c:v>0.0414572864321608</c:v>
                </c:pt>
                <c:pt idx="3">
                  <c:v>0.07560975609756097</c:v>
                </c:pt>
                <c:pt idx="4">
                  <c:v>0.07160493827160494</c:v>
                </c:pt>
                <c:pt idx="5">
                  <c:v>0.049813200498132</c:v>
                </c:pt>
                <c:pt idx="6">
                  <c:v>0.04</c:v>
                </c:pt>
                <c:pt idx="7">
                  <c:v>0.03636363636363636</c:v>
                </c:pt>
                <c:pt idx="8">
                  <c:v>0</c:v>
                </c:pt>
                <c:pt idx="9">
                  <c:v>0.06747638326585695</c:v>
                </c:pt>
                <c:pt idx="10">
                  <c:v>0.03748326639892905</c:v>
                </c:pt>
                <c:pt idx="11">
                  <c:v>0.011326860841423949</c:v>
                </c:pt>
                <c:pt idx="12">
                  <c:v>0.175</c:v>
                </c:pt>
                <c:pt idx="13">
                  <c:v>0.033112582781456956</c:v>
                </c:pt>
                <c:pt idx="14">
                  <c:v>0.049399198931909215</c:v>
                </c:pt>
                <c:pt idx="15">
                  <c:v>0.03272727272727273</c:v>
                </c:pt>
                <c:pt idx="16">
                  <c:v>0.008771929824561403</c:v>
                </c:pt>
                <c:pt idx="17">
                  <c:v>0.04035087719298246</c:v>
                </c:pt>
                <c:pt idx="18">
                  <c:v>0.02830188679245283</c:v>
                </c:pt>
                <c:pt idx="19">
                  <c:v>0.016713091922005572</c:v>
                </c:pt>
                <c:pt idx="20">
                  <c:v>0.011306532663316583</c:v>
                </c:pt>
                <c:pt idx="21">
                  <c:v>0.030037546933667083</c:v>
                </c:pt>
                <c:pt idx="22">
                  <c:v>0.01631116687578419</c:v>
                </c:pt>
                <c:pt idx="23">
                  <c:v>0.04125</c:v>
                </c:pt>
              </c:numCache>
            </c:numRef>
          </c:yVal>
          <c:smooth val="0"/>
        </c:ser>
        <c:axId val="30357007"/>
        <c:axId val="4777608"/>
      </c:scatterChart>
      <c:val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Propano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608"/>
        <c:crosses val="autoZero"/>
        <c:crossBetween val="midCat"/>
        <c:dispUnits/>
      </c:val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Def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5"/>
          <c:y val="0.422"/>
          <c:w val="0.309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47625</xdr:rowOff>
    </xdr:from>
    <xdr:to>
      <xdr:col>30</xdr:col>
      <xdr:colOff>638175</xdr:colOff>
      <xdr:row>13</xdr:row>
      <xdr:rowOff>123825</xdr:rowOff>
    </xdr:to>
    <xdr:graphicFrame>
      <xdr:nvGraphicFramePr>
        <xdr:cNvPr id="1" name="Chart 2"/>
        <xdr:cNvGraphicFramePr/>
      </xdr:nvGraphicFramePr>
      <xdr:xfrm>
        <a:off x="15068550" y="428625"/>
        <a:ext cx="5886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95250</xdr:colOff>
      <xdr:row>14</xdr:row>
      <xdr:rowOff>28575</xdr:rowOff>
    </xdr:from>
    <xdr:to>
      <xdr:col>30</xdr:col>
      <xdr:colOff>647700</xdr:colOff>
      <xdr:row>31</xdr:row>
      <xdr:rowOff>9525</xdr:rowOff>
    </xdr:to>
    <xdr:graphicFrame>
      <xdr:nvGraphicFramePr>
        <xdr:cNvPr id="2" name="Chart 4"/>
        <xdr:cNvGraphicFramePr/>
      </xdr:nvGraphicFramePr>
      <xdr:xfrm>
        <a:off x="15078075" y="3467100"/>
        <a:ext cx="5886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114300</xdr:colOff>
      <xdr:row>31</xdr:row>
      <xdr:rowOff>152400</xdr:rowOff>
    </xdr:from>
    <xdr:to>
      <xdr:col>30</xdr:col>
      <xdr:colOff>666750</xdr:colOff>
      <xdr:row>47</xdr:row>
      <xdr:rowOff>47625</xdr:rowOff>
    </xdr:to>
    <xdr:graphicFrame>
      <xdr:nvGraphicFramePr>
        <xdr:cNvPr id="3" name="Chart 5"/>
        <xdr:cNvGraphicFramePr/>
      </xdr:nvGraphicFramePr>
      <xdr:xfrm>
        <a:off x="15097125" y="6848475"/>
        <a:ext cx="58864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57150</xdr:colOff>
      <xdr:row>14</xdr:row>
      <xdr:rowOff>0</xdr:rowOff>
    </xdr:from>
    <xdr:to>
      <xdr:col>38</xdr:col>
      <xdr:colOff>619125</xdr:colOff>
      <xdr:row>30</xdr:row>
      <xdr:rowOff>190500</xdr:rowOff>
    </xdr:to>
    <xdr:graphicFrame>
      <xdr:nvGraphicFramePr>
        <xdr:cNvPr id="4" name="Chart 6"/>
        <xdr:cNvGraphicFramePr/>
      </xdr:nvGraphicFramePr>
      <xdr:xfrm>
        <a:off x="21135975" y="3438525"/>
        <a:ext cx="58959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38100</xdr:colOff>
      <xdr:row>31</xdr:row>
      <xdr:rowOff>161925</xdr:rowOff>
    </xdr:from>
    <xdr:to>
      <xdr:col>38</xdr:col>
      <xdr:colOff>600075</xdr:colOff>
      <xdr:row>47</xdr:row>
      <xdr:rowOff>66675</xdr:rowOff>
    </xdr:to>
    <xdr:graphicFrame>
      <xdr:nvGraphicFramePr>
        <xdr:cNvPr id="5" name="Chart 7"/>
        <xdr:cNvGraphicFramePr/>
      </xdr:nvGraphicFramePr>
      <xdr:xfrm>
        <a:off x="21116925" y="6858000"/>
        <a:ext cx="58959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123825</xdr:colOff>
      <xdr:row>48</xdr:row>
      <xdr:rowOff>47625</xdr:rowOff>
    </xdr:from>
    <xdr:to>
      <xdr:col>30</xdr:col>
      <xdr:colOff>676275</xdr:colOff>
      <xdr:row>61</xdr:row>
      <xdr:rowOff>133350</xdr:rowOff>
    </xdr:to>
    <xdr:graphicFrame>
      <xdr:nvGraphicFramePr>
        <xdr:cNvPr id="6" name="Chart 8"/>
        <xdr:cNvGraphicFramePr/>
      </xdr:nvGraphicFramePr>
      <xdr:xfrm>
        <a:off x="15106650" y="10229850"/>
        <a:ext cx="5886450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47625</xdr:colOff>
      <xdr:row>48</xdr:row>
      <xdr:rowOff>57150</xdr:rowOff>
    </xdr:from>
    <xdr:to>
      <xdr:col>38</xdr:col>
      <xdr:colOff>609600</xdr:colOff>
      <xdr:row>61</xdr:row>
      <xdr:rowOff>152400</xdr:rowOff>
    </xdr:to>
    <xdr:graphicFrame>
      <xdr:nvGraphicFramePr>
        <xdr:cNvPr id="7" name="Chart 9"/>
        <xdr:cNvGraphicFramePr/>
      </xdr:nvGraphicFramePr>
      <xdr:xfrm>
        <a:off x="21126450" y="10239375"/>
        <a:ext cx="58959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114300</xdr:colOff>
      <xdr:row>62</xdr:row>
      <xdr:rowOff>19050</xdr:rowOff>
    </xdr:from>
    <xdr:to>
      <xdr:col>30</xdr:col>
      <xdr:colOff>666750</xdr:colOff>
      <xdr:row>78</xdr:row>
      <xdr:rowOff>161925</xdr:rowOff>
    </xdr:to>
    <xdr:graphicFrame>
      <xdr:nvGraphicFramePr>
        <xdr:cNvPr id="8" name="Chart 10"/>
        <xdr:cNvGraphicFramePr/>
      </xdr:nvGraphicFramePr>
      <xdr:xfrm>
        <a:off x="15097125" y="12868275"/>
        <a:ext cx="5886450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38100</xdr:colOff>
      <xdr:row>62</xdr:row>
      <xdr:rowOff>28575</xdr:rowOff>
    </xdr:from>
    <xdr:to>
      <xdr:col>38</xdr:col>
      <xdr:colOff>600075</xdr:colOff>
      <xdr:row>78</xdr:row>
      <xdr:rowOff>180975</xdr:rowOff>
    </xdr:to>
    <xdr:graphicFrame>
      <xdr:nvGraphicFramePr>
        <xdr:cNvPr id="9" name="Chart 11"/>
        <xdr:cNvGraphicFramePr/>
      </xdr:nvGraphicFramePr>
      <xdr:xfrm>
        <a:off x="21116925" y="12877800"/>
        <a:ext cx="5895975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142875</xdr:colOff>
      <xdr:row>79</xdr:row>
      <xdr:rowOff>66675</xdr:rowOff>
    </xdr:from>
    <xdr:to>
      <xdr:col>30</xdr:col>
      <xdr:colOff>695325</xdr:colOff>
      <xdr:row>92</xdr:row>
      <xdr:rowOff>152400</xdr:rowOff>
    </xdr:to>
    <xdr:graphicFrame>
      <xdr:nvGraphicFramePr>
        <xdr:cNvPr id="10" name="Chart 12"/>
        <xdr:cNvGraphicFramePr/>
      </xdr:nvGraphicFramePr>
      <xdr:xfrm>
        <a:off x="15125700" y="16154400"/>
        <a:ext cx="5886450" cy="2562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76200</xdr:colOff>
      <xdr:row>79</xdr:row>
      <xdr:rowOff>85725</xdr:rowOff>
    </xdr:from>
    <xdr:to>
      <xdr:col>38</xdr:col>
      <xdr:colOff>638175</xdr:colOff>
      <xdr:row>92</xdr:row>
      <xdr:rowOff>180975</xdr:rowOff>
    </xdr:to>
    <xdr:graphicFrame>
      <xdr:nvGraphicFramePr>
        <xdr:cNvPr id="11" name="Chart 13"/>
        <xdr:cNvGraphicFramePr/>
      </xdr:nvGraphicFramePr>
      <xdr:xfrm>
        <a:off x="21155025" y="16173450"/>
        <a:ext cx="5895975" cy="2571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104775</xdr:colOff>
      <xdr:row>93</xdr:row>
      <xdr:rowOff>142875</xdr:rowOff>
    </xdr:from>
    <xdr:to>
      <xdr:col>38</xdr:col>
      <xdr:colOff>619125</xdr:colOff>
      <xdr:row>111</xdr:row>
      <xdr:rowOff>152400</xdr:rowOff>
    </xdr:to>
    <xdr:graphicFrame>
      <xdr:nvGraphicFramePr>
        <xdr:cNvPr id="12" name="Chart 14"/>
        <xdr:cNvGraphicFramePr/>
      </xdr:nvGraphicFramePr>
      <xdr:xfrm>
        <a:off x="21183600" y="18897600"/>
        <a:ext cx="5848350" cy="3438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161925</xdr:colOff>
      <xdr:row>93</xdr:row>
      <xdr:rowOff>123825</xdr:rowOff>
    </xdr:from>
    <xdr:to>
      <xdr:col>30</xdr:col>
      <xdr:colOff>685800</xdr:colOff>
      <xdr:row>111</xdr:row>
      <xdr:rowOff>142875</xdr:rowOff>
    </xdr:to>
    <xdr:graphicFrame>
      <xdr:nvGraphicFramePr>
        <xdr:cNvPr id="13" name="Chart 15"/>
        <xdr:cNvGraphicFramePr/>
      </xdr:nvGraphicFramePr>
      <xdr:xfrm>
        <a:off x="15144750" y="18878550"/>
        <a:ext cx="5857875" cy="3448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31</xdr:col>
      <xdr:colOff>66675</xdr:colOff>
      <xdr:row>1</xdr:row>
      <xdr:rowOff>266700</xdr:rowOff>
    </xdr:from>
    <xdr:to>
      <xdr:col>38</xdr:col>
      <xdr:colOff>619125</xdr:colOff>
      <xdr:row>13</xdr:row>
      <xdr:rowOff>95250</xdr:rowOff>
    </xdr:to>
    <xdr:graphicFrame>
      <xdr:nvGraphicFramePr>
        <xdr:cNvPr id="14" name="Chart 16"/>
        <xdr:cNvGraphicFramePr/>
      </xdr:nvGraphicFramePr>
      <xdr:xfrm>
        <a:off x="21145500" y="647700"/>
        <a:ext cx="5886450" cy="2695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39</xdr:col>
      <xdr:colOff>28575</xdr:colOff>
      <xdr:row>1</xdr:row>
      <xdr:rowOff>190500</xdr:rowOff>
    </xdr:from>
    <xdr:to>
      <xdr:col>46</xdr:col>
      <xdr:colOff>590550</xdr:colOff>
      <xdr:row>13</xdr:row>
      <xdr:rowOff>47625</xdr:rowOff>
    </xdr:to>
    <xdr:graphicFrame>
      <xdr:nvGraphicFramePr>
        <xdr:cNvPr id="15" name="Chart 17"/>
        <xdr:cNvGraphicFramePr/>
      </xdr:nvGraphicFramePr>
      <xdr:xfrm>
        <a:off x="27203400" y="571500"/>
        <a:ext cx="5895975" cy="2724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27"/>
  <sheetViews>
    <sheetView tabSelected="1" zoomScale="85" zoomScaleNormal="85" zoomScalePageLayoutView="0" workbookViewId="0" topLeftCell="J1">
      <selection activeCell="T24" sqref="T24"/>
    </sheetView>
  </sheetViews>
  <sheetFormatPr defaultColWidth="11.421875" defaultRowHeight="15"/>
  <cols>
    <col min="2" max="2" width="8.8515625" style="0" customWidth="1"/>
    <col min="3" max="3" width="5.140625" style="0" customWidth="1"/>
    <col min="4" max="4" width="5.00390625" style="0" bestFit="1" customWidth="1"/>
    <col min="5" max="8" width="5.00390625" style="0" customWidth="1"/>
    <col min="9" max="9" width="16.00390625" style="0" bestFit="1" customWidth="1"/>
    <col min="10" max="10" width="7.421875" style="0" bestFit="1" customWidth="1"/>
    <col min="11" max="11" width="11.00390625" style="0" bestFit="1" customWidth="1"/>
    <col min="12" max="12" width="8.7109375" style="0" bestFit="1" customWidth="1"/>
    <col min="13" max="13" width="8.7109375" style="0" customWidth="1"/>
    <col min="14" max="14" width="10.00390625" style="0" bestFit="1" customWidth="1"/>
    <col min="15" max="15" width="8.7109375" style="0" bestFit="1" customWidth="1"/>
    <col min="16" max="17" width="16.00390625" style="0" bestFit="1" customWidth="1"/>
    <col min="18" max="18" width="10.7109375" style="0" bestFit="1" customWidth="1"/>
    <col min="19" max="19" width="8.7109375" style="0" bestFit="1" customWidth="1"/>
    <col min="20" max="20" width="10.00390625" style="0" bestFit="1" customWidth="1"/>
    <col min="21" max="21" width="9.00390625" style="0" bestFit="1" customWidth="1"/>
    <col min="22" max="22" width="6.28125" style="0" customWidth="1"/>
    <col min="23" max="23" width="16.00390625" style="0" bestFit="1" customWidth="1"/>
  </cols>
  <sheetData>
    <row r="3" spans="2:23" s="1" customFormat="1" ht="86.25">
      <c r="B3" s="2" t="s">
        <v>0</v>
      </c>
      <c r="C3" s="2" t="s">
        <v>11</v>
      </c>
      <c r="D3" s="2" t="s">
        <v>12</v>
      </c>
      <c r="E3" s="2" t="s">
        <v>19</v>
      </c>
      <c r="F3" s="2" t="s">
        <v>21</v>
      </c>
      <c r="G3" s="2" t="s">
        <v>20</v>
      </c>
      <c r="H3" s="2" t="s">
        <v>21</v>
      </c>
      <c r="I3" s="2" t="s">
        <v>14</v>
      </c>
      <c r="J3" s="2" t="s">
        <v>1</v>
      </c>
      <c r="K3" s="2" t="s">
        <v>5</v>
      </c>
      <c r="L3" s="2" t="s">
        <v>2</v>
      </c>
      <c r="M3" s="2" t="s">
        <v>16</v>
      </c>
      <c r="N3" s="2" t="s">
        <v>3</v>
      </c>
      <c r="O3" s="2" t="s">
        <v>6</v>
      </c>
      <c r="P3" s="2" t="s">
        <v>4</v>
      </c>
      <c r="Q3" s="2" t="s">
        <v>15</v>
      </c>
      <c r="R3" s="2" t="s">
        <v>7</v>
      </c>
      <c r="S3" s="2" t="s">
        <v>8</v>
      </c>
      <c r="T3" s="2" t="s">
        <v>9</v>
      </c>
      <c r="U3" s="2" t="s">
        <v>32</v>
      </c>
      <c r="V3" s="2" t="s">
        <v>17</v>
      </c>
      <c r="W3" s="2" t="s">
        <v>10</v>
      </c>
    </row>
    <row r="4" spans="2:23" ht="15">
      <c r="B4">
        <v>1</v>
      </c>
      <c r="C4">
        <v>550</v>
      </c>
      <c r="D4">
        <v>176</v>
      </c>
      <c r="E4">
        <v>38</v>
      </c>
      <c r="F4">
        <v>16</v>
      </c>
      <c r="I4" s="6">
        <v>40681.541666666664</v>
      </c>
      <c r="J4" t="s">
        <v>13</v>
      </c>
      <c r="K4">
        <v>49.6</v>
      </c>
      <c r="L4">
        <v>414.66</v>
      </c>
      <c r="N4" s="5">
        <v>0.45</v>
      </c>
      <c r="O4">
        <v>49.6</v>
      </c>
      <c r="P4" s="6">
        <v>40682.22222222222</v>
      </c>
      <c r="Q4" s="6">
        <v>40682.78472222222</v>
      </c>
      <c r="R4">
        <v>33</v>
      </c>
      <c r="S4">
        <v>431.13</v>
      </c>
      <c r="T4" s="4">
        <v>0.25</v>
      </c>
      <c r="U4">
        <v>23.1</v>
      </c>
      <c r="W4" s="6">
        <v>40684.708333333336</v>
      </c>
    </row>
    <row r="5" spans="2:23" ht="15">
      <c r="B5">
        <v>2</v>
      </c>
      <c r="C5">
        <v>550</v>
      </c>
      <c r="D5">
        <v>227</v>
      </c>
      <c r="E5">
        <v>34</v>
      </c>
      <c r="F5">
        <v>17</v>
      </c>
      <c r="G5">
        <v>13</v>
      </c>
      <c r="H5">
        <v>5</v>
      </c>
      <c r="I5" s="6">
        <v>40689.52777777778</v>
      </c>
      <c r="J5" t="s">
        <v>13</v>
      </c>
      <c r="K5">
        <v>82</v>
      </c>
      <c r="L5">
        <v>431.13</v>
      </c>
      <c r="N5" s="5">
        <v>0.35</v>
      </c>
      <c r="O5">
        <v>82</v>
      </c>
      <c r="P5" s="6">
        <v>40690.22222222222</v>
      </c>
      <c r="Q5" s="6">
        <v>40690.89722222222</v>
      </c>
      <c r="R5">
        <v>78</v>
      </c>
      <c r="S5">
        <v>449.34</v>
      </c>
      <c r="T5" s="4">
        <v>0.35</v>
      </c>
      <c r="U5">
        <v>70</v>
      </c>
      <c r="W5" s="3">
        <v>0.4583333333333333</v>
      </c>
    </row>
    <row r="6" spans="2:23" ht="15">
      <c r="B6">
        <v>3</v>
      </c>
      <c r="C6">
        <v>550</v>
      </c>
      <c r="D6">
        <v>246</v>
      </c>
      <c r="E6">
        <v>38</v>
      </c>
      <c r="F6">
        <v>15</v>
      </c>
      <c r="G6">
        <v>28</v>
      </c>
      <c r="H6">
        <v>18</v>
      </c>
      <c r="I6" s="6">
        <v>40694.583333333336</v>
      </c>
      <c r="J6" t="s">
        <v>13</v>
      </c>
      <c r="K6">
        <v>68</v>
      </c>
      <c r="L6">
        <v>449.34</v>
      </c>
      <c r="N6" s="5">
        <v>0.35</v>
      </c>
      <c r="O6">
        <v>68</v>
      </c>
      <c r="P6" s="6">
        <v>40695.208333333336</v>
      </c>
      <c r="Q6" s="6">
        <v>40695.82638888889</v>
      </c>
      <c r="R6">
        <v>64</v>
      </c>
      <c r="S6">
        <v>466.23</v>
      </c>
      <c r="T6" s="5">
        <v>0.35</v>
      </c>
      <c r="U6">
        <v>52</v>
      </c>
      <c r="W6" s="6">
        <v>40697.65625</v>
      </c>
    </row>
    <row r="7" spans="2:23" ht="15">
      <c r="B7">
        <v>4</v>
      </c>
      <c r="C7">
        <v>570</v>
      </c>
      <c r="D7">
        <v>250</v>
      </c>
      <c r="E7">
        <v>77</v>
      </c>
      <c r="F7">
        <v>55</v>
      </c>
      <c r="G7">
        <v>23</v>
      </c>
      <c r="H7">
        <v>7</v>
      </c>
      <c r="I7" s="6">
        <v>40701.52777777778</v>
      </c>
      <c r="J7" t="s">
        <v>13</v>
      </c>
      <c r="K7">
        <v>50</v>
      </c>
      <c r="L7">
        <v>466.23</v>
      </c>
      <c r="N7" s="5">
        <v>0.33</v>
      </c>
      <c r="O7">
        <v>50</v>
      </c>
      <c r="P7" s="6">
        <v>40702.208333333336</v>
      </c>
      <c r="Q7" s="6">
        <v>40702.85625</v>
      </c>
      <c r="R7">
        <v>42</v>
      </c>
      <c r="S7">
        <v>483.86</v>
      </c>
      <c r="T7" s="5">
        <v>0.33</v>
      </c>
      <c r="U7">
        <v>38</v>
      </c>
      <c r="W7" s="3">
        <v>0.6368055555555555</v>
      </c>
    </row>
    <row r="8" spans="2:23" ht="15">
      <c r="B8">
        <v>5</v>
      </c>
      <c r="C8">
        <v>550</v>
      </c>
      <c r="D8">
        <v>260</v>
      </c>
      <c r="E8">
        <v>54</v>
      </c>
      <c r="F8">
        <v>46</v>
      </c>
      <c r="G8">
        <v>16</v>
      </c>
      <c r="H8">
        <v>12</v>
      </c>
      <c r="I8" s="6">
        <v>40707.541666666664</v>
      </c>
      <c r="J8" t="s">
        <v>13</v>
      </c>
      <c r="K8">
        <v>82</v>
      </c>
      <c r="L8">
        <v>483.86</v>
      </c>
      <c r="N8" s="5">
        <v>0.33</v>
      </c>
      <c r="O8">
        <v>82</v>
      </c>
      <c r="P8" s="6">
        <v>40708.208333333336</v>
      </c>
      <c r="Q8" s="6">
        <v>40708.868055555555</v>
      </c>
      <c r="R8">
        <v>78</v>
      </c>
      <c r="S8">
        <v>501.16</v>
      </c>
      <c r="T8" s="5">
        <v>0.3</v>
      </c>
      <c r="U8">
        <v>70</v>
      </c>
      <c r="W8" s="3">
        <v>0.47430555555555554</v>
      </c>
    </row>
    <row r="9" spans="2:23" ht="15">
      <c r="B9">
        <v>6</v>
      </c>
      <c r="C9">
        <v>553</v>
      </c>
      <c r="D9">
        <v>250</v>
      </c>
      <c r="E9">
        <v>37</v>
      </c>
      <c r="F9">
        <v>27</v>
      </c>
      <c r="G9">
        <v>23</v>
      </c>
      <c r="H9">
        <v>13</v>
      </c>
      <c r="I9" s="6">
        <v>40713.5</v>
      </c>
      <c r="J9" t="s">
        <v>13</v>
      </c>
      <c r="K9">
        <v>70</v>
      </c>
      <c r="L9">
        <v>501.16</v>
      </c>
      <c r="N9" s="5">
        <v>0.3</v>
      </c>
      <c r="O9">
        <v>70</v>
      </c>
      <c r="P9" s="6">
        <v>40714.208333333336</v>
      </c>
      <c r="Q9" s="6">
        <v>40714.82638888889</v>
      </c>
      <c r="R9">
        <v>60</v>
      </c>
      <c r="S9">
        <v>518.54</v>
      </c>
      <c r="T9" s="5">
        <v>0.3</v>
      </c>
      <c r="U9">
        <v>54</v>
      </c>
      <c r="W9" s="3">
        <v>0.5</v>
      </c>
    </row>
    <row r="10" spans="2:23" ht="15">
      <c r="B10">
        <v>7</v>
      </c>
      <c r="C10">
        <v>550</v>
      </c>
      <c r="D10">
        <v>250</v>
      </c>
      <c r="E10">
        <v>26</v>
      </c>
      <c r="F10">
        <v>19</v>
      </c>
      <c r="G10">
        <v>24</v>
      </c>
      <c r="H10">
        <v>13</v>
      </c>
      <c r="I10" s="6">
        <v>40721.5</v>
      </c>
      <c r="J10" t="s">
        <v>13</v>
      </c>
      <c r="K10">
        <v>50</v>
      </c>
      <c r="L10">
        <v>518.54</v>
      </c>
      <c r="M10">
        <v>50</v>
      </c>
      <c r="N10" s="5">
        <v>0.29</v>
      </c>
      <c r="O10">
        <v>50</v>
      </c>
      <c r="P10" s="6">
        <v>40722.208333333336</v>
      </c>
      <c r="Q10" s="6">
        <v>40722.82638888889</v>
      </c>
      <c r="R10">
        <v>42</v>
      </c>
      <c r="S10">
        <v>536.19</v>
      </c>
      <c r="T10" s="5">
        <v>0.29</v>
      </c>
      <c r="U10">
        <v>40</v>
      </c>
      <c r="V10">
        <v>271</v>
      </c>
      <c r="W10" s="3">
        <v>0.3229166666666667</v>
      </c>
    </row>
    <row r="11" spans="2:23" ht="15">
      <c r="B11">
        <v>8</v>
      </c>
      <c r="C11">
        <v>550</v>
      </c>
      <c r="D11">
        <v>0</v>
      </c>
      <c r="E11">
        <v>30</v>
      </c>
      <c r="F11">
        <v>20</v>
      </c>
      <c r="I11" s="6">
        <v>40724.708333333336</v>
      </c>
      <c r="J11" t="s">
        <v>13</v>
      </c>
      <c r="K11">
        <v>40</v>
      </c>
      <c r="L11">
        <v>536.19</v>
      </c>
      <c r="M11">
        <v>227</v>
      </c>
      <c r="N11" s="5">
        <v>0.29</v>
      </c>
      <c r="O11">
        <v>82</v>
      </c>
      <c r="P11" s="6">
        <v>40725.208333333336</v>
      </c>
      <c r="Q11" s="6">
        <v>40725.677083333336</v>
      </c>
      <c r="R11">
        <v>78</v>
      </c>
      <c r="S11">
        <v>549.97</v>
      </c>
      <c r="T11" s="5">
        <v>0.28</v>
      </c>
      <c r="U11">
        <v>72</v>
      </c>
      <c r="W11" s="6">
        <v>40727.375</v>
      </c>
    </row>
    <row r="12" spans="2:23" ht="15">
      <c r="B12">
        <v>9</v>
      </c>
      <c r="C12">
        <v>550</v>
      </c>
      <c r="D12">
        <v>115</v>
      </c>
      <c r="I12" s="6">
        <v>40731.802083333336</v>
      </c>
      <c r="J12" t="s">
        <v>13</v>
      </c>
      <c r="K12">
        <v>68</v>
      </c>
      <c r="L12">
        <v>549.97</v>
      </c>
      <c r="M12">
        <v>58</v>
      </c>
      <c r="N12" s="5">
        <v>0.28</v>
      </c>
      <c r="O12">
        <v>68</v>
      </c>
      <c r="P12" s="6">
        <v>40732.208333333336</v>
      </c>
      <c r="Q12" s="6">
        <v>40732.802083333336</v>
      </c>
      <c r="R12">
        <v>62</v>
      </c>
      <c r="S12">
        <v>565.9</v>
      </c>
      <c r="T12" s="5">
        <v>0.27</v>
      </c>
      <c r="U12">
        <v>52</v>
      </c>
      <c r="W12" s="6">
        <v>40734.375</v>
      </c>
    </row>
    <row r="13" spans="2:23" ht="15">
      <c r="B13">
        <v>10</v>
      </c>
      <c r="C13">
        <v>550</v>
      </c>
      <c r="D13">
        <v>191</v>
      </c>
      <c r="E13">
        <v>26</v>
      </c>
      <c r="F13">
        <v>19</v>
      </c>
      <c r="G13">
        <v>38</v>
      </c>
      <c r="H13">
        <v>31</v>
      </c>
      <c r="I13" s="6">
        <v>40736.802083333336</v>
      </c>
      <c r="J13" t="s">
        <v>13</v>
      </c>
      <c r="K13">
        <v>50</v>
      </c>
      <c r="L13">
        <v>565.9</v>
      </c>
      <c r="M13">
        <v>110</v>
      </c>
      <c r="N13" s="29">
        <v>0.27</v>
      </c>
      <c r="O13">
        <v>50</v>
      </c>
      <c r="P13" s="6">
        <v>40737.208333333336</v>
      </c>
      <c r="Q13" s="6">
        <v>40737.82638888889</v>
      </c>
      <c r="R13">
        <v>42</v>
      </c>
      <c r="S13">
        <v>581.95</v>
      </c>
      <c r="T13" s="29">
        <v>0.28</v>
      </c>
      <c r="U13">
        <v>42</v>
      </c>
      <c r="W13" s="3">
        <v>0.5</v>
      </c>
    </row>
    <row r="14" spans="2:23" ht="15">
      <c r="B14">
        <v>11</v>
      </c>
      <c r="C14">
        <v>550</v>
      </c>
      <c r="D14">
        <v>197</v>
      </c>
      <c r="E14">
        <v>30</v>
      </c>
      <c r="F14">
        <v>19</v>
      </c>
      <c r="G14">
        <v>20</v>
      </c>
      <c r="H14">
        <v>9</v>
      </c>
      <c r="I14" s="6">
        <v>40742.520833333336</v>
      </c>
      <c r="J14" t="s">
        <v>13</v>
      </c>
      <c r="K14">
        <v>82</v>
      </c>
      <c r="L14">
        <v>581.95</v>
      </c>
      <c r="M14">
        <v>82</v>
      </c>
      <c r="N14" s="29">
        <v>0.25</v>
      </c>
      <c r="O14">
        <v>82</v>
      </c>
      <c r="P14" s="6">
        <v>40743.208333333336</v>
      </c>
      <c r="Q14" s="6">
        <v>40743.811111111114</v>
      </c>
      <c r="R14">
        <v>78</v>
      </c>
      <c r="S14">
        <v>599.95</v>
      </c>
      <c r="T14" s="29">
        <v>0.8</v>
      </c>
      <c r="U14">
        <v>68</v>
      </c>
      <c r="W14" s="3">
        <v>0.5243055555555556</v>
      </c>
    </row>
    <row r="15" spans="2:23" ht="15">
      <c r="B15">
        <v>12</v>
      </c>
      <c r="C15">
        <v>523</v>
      </c>
      <c r="D15">
        <v>95</v>
      </c>
      <c r="E15">
        <v>60</v>
      </c>
      <c r="G15">
        <v>13</v>
      </c>
      <c r="H15">
        <v>7</v>
      </c>
      <c r="I15" s="6">
        <v>40748.458333333336</v>
      </c>
      <c r="J15" t="s">
        <v>13</v>
      </c>
      <c r="K15">
        <v>68</v>
      </c>
      <c r="L15">
        <v>599.95</v>
      </c>
      <c r="N15" s="5">
        <v>0.8</v>
      </c>
      <c r="O15">
        <v>68</v>
      </c>
      <c r="P15" s="6">
        <v>40749.166666666664</v>
      </c>
      <c r="Q15" s="6">
        <v>40749.6875</v>
      </c>
      <c r="R15">
        <v>54</v>
      </c>
      <c r="S15">
        <v>614.89</v>
      </c>
      <c r="T15" s="5">
        <v>0.8</v>
      </c>
      <c r="U15">
        <v>54</v>
      </c>
      <c r="W15" s="3">
        <v>0.25</v>
      </c>
    </row>
    <row r="16" spans="2:24" ht="15">
      <c r="B16">
        <v>13</v>
      </c>
      <c r="C16">
        <v>550</v>
      </c>
      <c r="D16">
        <v>250</v>
      </c>
      <c r="E16">
        <v>43</v>
      </c>
      <c r="F16">
        <v>17</v>
      </c>
      <c r="G16">
        <v>126</v>
      </c>
      <c r="H16">
        <v>123</v>
      </c>
      <c r="I16" s="6">
        <v>40751.666666666664</v>
      </c>
      <c r="J16" t="s">
        <v>13</v>
      </c>
      <c r="K16">
        <v>54</v>
      </c>
      <c r="L16">
        <v>614.89</v>
      </c>
      <c r="M16">
        <v>210</v>
      </c>
      <c r="N16" s="5">
        <v>0.8</v>
      </c>
      <c r="O16">
        <v>54</v>
      </c>
      <c r="P16" s="6">
        <v>40752.208333333336</v>
      </c>
      <c r="Q16" s="6">
        <v>40752.864583333336</v>
      </c>
      <c r="R16">
        <v>76</v>
      </c>
      <c r="S16">
        <v>630.55</v>
      </c>
      <c r="T16" s="5">
        <v>0.8</v>
      </c>
      <c r="U16">
        <v>72</v>
      </c>
      <c r="V16">
        <v>250</v>
      </c>
      <c r="W16" s="6">
        <v>40754.4375</v>
      </c>
      <c r="X16" t="s">
        <v>18</v>
      </c>
    </row>
    <row r="17" spans="2:23" ht="15">
      <c r="B17">
        <v>14</v>
      </c>
      <c r="C17">
        <v>550</v>
      </c>
      <c r="D17">
        <v>54</v>
      </c>
      <c r="E17">
        <v>31</v>
      </c>
      <c r="F17">
        <v>17</v>
      </c>
      <c r="G17">
        <v>5</v>
      </c>
      <c r="H17">
        <v>3</v>
      </c>
      <c r="I17" s="6">
        <v>40755.5625</v>
      </c>
      <c r="J17" t="s">
        <v>13</v>
      </c>
      <c r="K17">
        <v>72</v>
      </c>
      <c r="L17">
        <v>630.55</v>
      </c>
      <c r="M17">
        <v>186</v>
      </c>
      <c r="N17" s="5">
        <v>0.8</v>
      </c>
      <c r="O17">
        <v>72</v>
      </c>
      <c r="P17" s="6">
        <v>40756.208333333336</v>
      </c>
      <c r="Q17" s="6">
        <v>40756.729166666664</v>
      </c>
      <c r="R17">
        <v>64</v>
      </c>
      <c r="S17">
        <v>645.4</v>
      </c>
      <c r="T17" s="5">
        <v>0.8</v>
      </c>
      <c r="U17">
        <v>60</v>
      </c>
      <c r="V17">
        <v>250</v>
      </c>
      <c r="W17" s="6">
        <v>40758.25</v>
      </c>
    </row>
    <row r="18" spans="2:23" ht="15">
      <c r="B18">
        <v>15</v>
      </c>
      <c r="C18">
        <v>529</v>
      </c>
      <c r="D18">
        <v>220</v>
      </c>
      <c r="E18">
        <v>75</v>
      </c>
      <c r="F18">
        <v>37</v>
      </c>
      <c r="I18" s="6">
        <v>40758.6875</v>
      </c>
      <c r="J18" t="s">
        <v>13</v>
      </c>
      <c r="K18">
        <v>60</v>
      </c>
      <c r="L18">
        <v>645.4</v>
      </c>
      <c r="M18">
        <v>230</v>
      </c>
      <c r="N18" s="5">
        <v>0.8</v>
      </c>
      <c r="O18">
        <v>60</v>
      </c>
      <c r="P18" s="6">
        <v>40759.208333333336</v>
      </c>
      <c r="Q18" s="6">
        <v>40759.89236111111</v>
      </c>
      <c r="R18">
        <v>50</v>
      </c>
      <c r="S18">
        <v>661.9</v>
      </c>
      <c r="T18" s="5">
        <v>0.79</v>
      </c>
      <c r="U18">
        <v>44</v>
      </c>
      <c r="V18">
        <v>250</v>
      </c>
      <c r="W18" s="6">
        <v>40761.416666666664</v>
      </c>
    </row>
    <row r="19" spans="2:23" ht="15">
      <c r="B19">
        <v>16</v>
      </c>
      <c r="C19">
        <v>550</v>
      </c>
      <c r="D19">
        <v>0</v>
      </c>
      <c r="E19">
        <v>23</v>
      </c>
      <c r="F19">
        <v>18</v>
      </c>
      <c r="I19" s="6">
        <v>40765.541666666664</v>
      </c>
      <c r="J19" t="s">
        <v>13</v>
      </c>
      <c r="K19">
        <v>82</v>
      </c>
      <c r="L19">
        <v>661.9</v>
      </c>
      <c r="M19">
        <v>60</v>
      </c>
      <c r="N19" s="5">
        <v>0.79</v>
      </c>
      <c r="O19">
        <v>82</v>
      </c>
      <c r="P19" s="6">
        <v>40766.208333333336</v>
      </c>
      <c r="Q19" s="6">
        <v>40766.69236111111</v>
      </c>
      <c r="R19">
        <v>76</v>
      </c>
      <c r="S19">
        <v>676.5</v>
      </c>
      <c r="T19" s="5">
        <v>0.76</v>
      </c>
      <c r="U19">
        <v>70</v>
      </c>
      <c r="W19" s="3">
        <v>0.7083333333333334</v>
      </c>
    </row>
    <row r="20" spans="2:23" ht="15">
      <c r="B20">
        <v>17</v>
      </c>
      <c r="C20">
        <v>570</v>
      </c>
      <c r="D20">
        <v>0</v>
      </c>
      <c r="E20">
        <v>24</v>
      </c>
      <c r="F20">
        <v>5</v>
      </c>
      <c r="I20" s="6">
        <v>40770.5625</v>
      </c>
      <c r="J20" t="s">
        <v>13</v>
      </c>
      <c r="K20">
        <v>70</v>
      </c>
      <c r="L20">
        <v>676.5</v>
      </c>
      <c r="M20">
        <v>100</v>
      </c>
      <c r="N20" s="5">
        <v>0.76</v>
      </c>
      <c r="O20">
        <v>70</v>
      </c>
      <c r="P20" s="6">
        <v>40771.208333333336</v>
      </c>
      <c r="Q20" s="6">
        <v>40771.6875</v>
      </c>
      <c r="R20">
        <v>66</v>
      </c>
      <c r="S20">
        <v>690.86</v>
      </c>
      <c r="T20" s="5">
        <v>0.76</v>
      </c>
      <c r="U20">
        <v>62</v>
      </c>
      <c r="W20" s="3">
        <v>0.25</v>
      </c>
    </row>
    <row r="21" spans="2:23" ht="15">
      <c r="B21">
        <v>18</v>
      </c>
      <c r="C21">
        <v>570</v>
      </c>
      <c r="D21">
        <v>0</v>
      </c>
      <c r="E21">
        <v>42</v>
      </c>
      <c r="F21">
        <v>23</v>
      </c>
      <c r="I21" s="6">
        <v>40774.68402777778</v>
      </c>
      <c r="J21" t="s">
        <v>13</v>
      </c>
      <c r="K21">
        <v>62</v>
      </c>
      <c r="L21">
        <v>690.86</v>
      </c>
      <c r="M21">
        <v>215</v>
      </c>
      <c r="N21" s="5">
        <v>0.76</v>
      </c>
      <c r="O21">
        <v>62</v>
      </c>
      <c r="P21" s="6">
        <v>40775.208333333336</v>
      </c>
      <c r="Q21" s="6">
        <v>40775.67361111111</v>
      </c>
      <c r="R21">
        <v>54</v>
      </c>
      <c r="S21">
        <v>704.99</v>
      </c>
      <c r="T21" s="5">
        <v>0.75</v>
      </c>
      <c r="U21">
        <v>52</v>
      </c>
      <c r="W21" s="3">
        <v>0.3125</v>
      </c>
    </row>
    <row r="22" spans="2:23" ht="15">
      <c r="B22">
        <v>19</v>
      </c>
      <c r="C22">
        <v>530</v>
      </c>
      <c r="D22">
        <v>0</v>
      </c>
      <c r="E22">
        <v>37</v>
      </c>
      <c r="F22">
        <v>15</v>
      </c>
      <c r="I22" s="6">
        <v>40776.625</v>
      </c>
      <c r="J22" t="s">
        <v>13</v>
      </c>
      <c r="K22">
        <v>52</v>
      </c>
      <c r="L22">
        <v>704.99</v>
      </c>
      <c r="M22">
        <v>220</v>
      </c>
      <c r="N22" s="5">
        <v>0.75</v>
      </c>
      <c r="O22">
        <v>52</v>
      </c>
      <c r="P22" s="6">
        <v>40777.208333333336</v>
      </c>
      <c r="Q22" s="6">
        <v>40777.666666666664</v>
      </c>
      <c r="R22">
        <v>42</v>
      </c>
      <c r="S22">
        <v>717.36</v>
      </c>
      <c r="T22" s="5">
        <v>0.74</v>
      </c>
      <c r="U22">
        <v>40</v>
      </c>
      <c r="W22" s="6">
        <v>40779.416666666664</v>
      </c>
    </row>
    <row r="23" spans="2:23" ht="15">
      <c r="B23">
        <v>20</v>
      </c>
      <c r="C23">
        <v>508</v>
      </c>
      <c r="D23">
        <v>210</v>
      </c>
      <c r="E23">
        <v>26</v>
      </c>
      <c r="F23">
        <v>4</v>
      </c>
      <c r="G23">
        <v>17</v>
      </c>
      <c r="H23">
        <v>8</v>
      </c>
      <c r="I23" s="6">
        <v>40779.6875</v>
      </c>
      <c r="J23" t="s">
        <v>13</v>
      </c>
      <c r="K23">
        <v>84</v>
      </c>
      <c r="L23">
        <v>717.36</v>
      </c>
      <c r="M23">
        <v>212</v>
      </c>
      <c r="N23" s="5">
        <v>0.74</v>
      </c>
      <c r="O23">
        <v>84</v>
      </c>
      <c r="P23" s="6">
        <v>40780.208333333336</v>
      </c>
      <c r="Q23" s="6">
        <v>40780.770833333336</v>
      </c>
      <c r="R23">
        <v>78</v>
      </c>
      <c r="S23">
        <v>731.95</v>
      </c>
      <c r="T23" s="5">
        <v>0.7</v>
      </c>
      <c r="U23">
        <v>66</v>
      </c>
      <c r="W23" s="6">
        <v>40782.416666666664</v>
      </c>
    </row>
    <row r="24" spans="2:23" ht="15">
      <c r="B24">
        <v>21</v>
      </c>
      <c r="C24">
        <v>550</v>
      </c>
      <c r="D24">
        <v>246</v>
      </c>
      <c r="E24">
        <v>9</v>
      </c>
      <c r="F24">
        <v>4</v>
      </c>
      <c r="G24">
        <v>20</v>
      </c>
      <c r="H24">
        <v>5</v>
      </c>
      <c r="I24" s="6">
        <v>40785.520833333336</v>
      </c>
      <c r="J24" t="s">
        <v>13</v>
      </c>
      <c r="K24">
        <v>66</v>
      </c>
      <c r="L24">
        <v>731.95</v>
      </c>
      <c r="M24">
        <v>82</v>
      </c>
      <c r="N24" s="5">
        <v>0.7</v>
      </c>
      <c r="O24">
        <v>66</v>
      </c>
      <c r="P24" s="6">
        <v>40786.208333333336</v>
      </c>
      <c r="Q24" s="6">
        <v>40786.84722222222</v>
      </c>
      <c r="R24">
        <v>60</v>
      </c>
      <c r="S24">
        <v>749.24</v>
      </c>
      <c r="T24" s="5">
        <v>0.7</v>
      </c>
      <c r="U24">
        <v>56</v>
      </c>
      <c r="W24" s="6">
        <v>40787.041666666664</v>
      </c>
    </row>
    <row r="25" spans="2:23" ht="15">
      <c r="B25">
        <v>22</v>
      </c>
      <c r="C25">
        <v>550</v>
      </c>
      <c r="D25">
        <v>249</v>
      </c>
      <c r="E25">
        <v>20</v>
      </c>
      <c r="F25">
        <v>7</v>
      </c>
      <c r="G25">
        <v>21</v>
      </c>
      <c r="H25">
        <v>17</v>
      </c>
      <c r="I25" s="6">
        <v>40793.5</v>
      </c>
      <c r="J25" t="s">
        <v>13</v>
      </c>
      <c r="K25">
        <v>82</v>
      </c>
      <c r="L25">
        <v>749.24</v>
      </c>
      <c r="M25">
        <v>50</v>
      </c>
      <c r="N25" s="5">
        <v>0.7</v>
      </c>
      <c r="O25">
        <v>82</v>
      </c>
      <c r="P25" s="6">
        <v>40794.208333333336</v>
      </c>
      <c r="Q25" s="6">
        <v>40794.84722222222</v>
      </c>
      <c r="R25">
        <v>74</v>
      </c>
      <c r="S25">
        <v>767.1</v>
      </c>
      <c r="T25" s="5">
        <v>0.65</v>
      </c>
      <c r="U25">
        <v>70</v>
      </c>
      <c r="W25" s="3">
        <v>0.25</v>
      </c>
    </row>
    <row r="26" spans="2:23" ht="15">
      <c r="B26">
        <v>23</v>
      </c>
      <c r="C26">
        <v>550</v>
      </c>
      <c r="D26">
        <v>247</v>
      </c>
      <c r="E26">
        <v>18</v>
      </c>
      <c r="F26">
        <v>7</v>
      </c>
      <c r="G26">
        <v>19</v>
      </c>
      <c r="H26">
        <v>6</v>
      </c>
      <c r="I26" s="6">
        <v>40797.520833333336</v>
      </c>
      <c r="J26" t="s">
        <v>13</v>
      </c>
      <c r="K26">
        <v>68</v>
      </c>
      <c r="L26">
        <v>767.1</v>
      </c>
      <c r="M26">
        <v>150</v>
      </c>
      <c r="N26" s="5">
        <v>0.65</v>
      </c>
      <c r="O26">
        <v>68</v>
      </c>
      <c r="P26" s="6">
        <v>40798.208333333336</v>
      </c>
      <c r="Q26" s="6">
        <v>40798.833333333336</v>
      </c>
      <c r="R26">
        <v>64</v>
      </c>
      <c r="S26">
        <v>783.77</v>
      </c>
      <c r="T26" s="5">
        <v>0.65</v>
      </c>
      <c r="U26">
        <v>60</v>
      </c>
      <c r="W26" s="6">
        <v>40800.291666666664</v>
      </c>
    </row>
    <row r="27" spans="2:20" ht="15">
      <c r="B27">
        <v>24</v>
      </c>
      <c r="C27">
        <v>550</v>
      </c>
      <c r="D27">
        <v>250</v>
      </c>
      <c r="E27">
        <v>24</v>
      </c>
      <c r="F27">
        <v>15</v>
      </c>
      <c r="G27">
        <v>33</v>
      </c>
      <c r="H27">
        <v>18</v>
      </c>
      <c r="I27" s="6">
        <v>40800.680555555555</v>
      </c>
      <c r="J27" t="s">
        <v>13</v>
      </c>
      <c r="K27">
        <v>60</v>
      </c>
      <c r="L27">
        <v>783.77</v>
      </c>
      <c r="N27" s="5">
        <v>0.64</v>
      </c>
      <c r="O27">
        <v>60</v>
      </c>
      <c r="P27" s="6">
        <v>40801.208333333336</v>
      </c>
      <c r="Q27" s="6">
        <v>40801.875</v>
      </c>
      <c r="R27">
        <v>50</v>
      </c>
      <c r="S27">
        <v>798.87</v>
      </c>
      <c r="T27" s="5">
        <v>0.64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F1">
      <selection activeCell="O39" sqref="O39"/>
    </sheetView>
  </sheetViews>
  <sheetFormatPr defaultColWidth="11.421875" defaultRowHeight="15"/>
  <cols>
    <col min="2" max="2" width="7.140625" style="0" bestFit="1" customWidth="1"/>
    <col min="3" max="3" width="12.7109375" style="0" customWidth="1"/>
    <col min="4" max="4" width="10.28125" style="0" customWidth="1"/>
    <col min="6" max="6" width="6.57421875" style="0" customWidth="1"/>
    <col min="7" max="7" width="8.8515625" style="0" customWidth="1"/>
    <col min="8" max="8" width="11.7109375" style="0" bestFit="1" customWidth="1"/>
    <col min="9" max="9" width="12.28125" style="0" customWidth="1"/>
    <col min="10" max="10" width="8.140625" style="0" customWidth="1"/>
    <col min="11" max="11" width="8.57421875" style="0" customWidth="1"/>
    <col min="12" max="12" width="7.7109375" style="0" bestFit="1" customWidth="1"/>
    <col min="13" max="13" width="8.421875" style="0" bestFit="1" customWidth="1"/>
    <col min="14" max="14" width="12.00390625" style="0" bestFit="1" customWidth="1"/>
    <col min="15" max="17" width="8.421875" style="0" customWidth="1"/>
    <col min="18" max="18" width="12.421875" style="0" bestFit="1" customWidth="1"/>
    <col min="19" max="22" width="9.57421875" style="0" customWidth="1"/>
  </cols>
  <sheetData>
    <row r="1" spans="15:17" ht="30" customHeight="1">
      <c r="O1" s="30" t="s">
        <v>39</v>
      </c>
      <c r="P1" s="31"/>
      <c r="Q1" s="32"/>
    </row>
    <row r="2" spans="2:22" ht="60.75" thickBot="1">
      <c r="B2" s="2" t="s">
        <v>22</v>
      </c>
      <c r="C2" s="2" t="s">
        <v>25</v>
      </c>
      <c r="D2" s="2" t="s">
        <v>37</v>
      </c>
      <c r="E2" s="2" t="s">
        <v>23</v>
      </c>
      <c r="F2" s="2" t="s">
        <v>29</v>
      </c>
      <c r="G2" s="2" t="s">
        <v>24</v>
      </c>
      <c r="H2" s="2" t="s">
        <v>30</v>
      </c>
      <c r="I2" s="2" t="s">
        <v>31</v>
      </c>
      <c r="J2" s="2" t="s">
        <v>26</v>
      </c>
      <c r="K2" s="2" t="s">
        <v>27</v>
      </c>
      <c r="L2" s="2" t="s">
        <v>38</v>
      </c>
      <c r="M2" s="2" t="s">
        <v>28</v>
      </c>
      <c r="N2" s="2"/>
      <c r="O2" s="13" t="s">
        <v>40</v>
      </c>
      <c r="P2" s="14" t="s">
        <v>41</v>
      </c>
      <c r="Q2" s="15" t="s">
        <v>42</v>
      </c>
      <c r="R2" s="2"/>
      <c r="S2" s="2" t="s">
        <v>33</v>
      </c>
      <c r="T2" s="2" t="s">
        <v>34</v>
      </c>
      <c r="U2" s="2" t="s">
        <v>35</v>
      </c>
      <c r="V2" s="2" t="s">
        <v>36</v>
      </c>
    </row>
    <row r="3" spans="1:22" ht="15">
      <c r="A3" s="8"/>
      <c r="B3">
        <f>DATOS!B4</f>
        <v>1</v>
      </c>
      <c r="C3" s="8">
        <f>24*(DATOS!Q4-DATOS!P4)</f>
        <v>13.5</v>
      </c>
      <c r="D3" s="8">
        <f>24*(DATOS!P4-DATOS!I4)</f>
        <v>16.33333333331393</v>
      </c>
      <c r="E3">
        <f>DATOS!C4+DATOS!D4</f>
        <v>726</v>
      </c>
      <c r="F3">
        <f>DATOS!E4+DATOS!G4</f>
        <v>38</v>
      </c>
      <c r="G3" s="7">
        <f>F3/E3</f>
        <v>0.05234159779614325</v>
      </c>
      <c r="H3">
        <f>DATOS!F4+DATOS!H4</f>
        <v>16</v>
      </c>
      <c r="I3" s="7">
        <f>H3/E3</f>
        <v>0.02203856749311295</v>
      </c>
      <c r="J3" s="9">
        <f>E3/C3</f>
        <v>53.77777777777778</v>
      </c>
      <c r="K3">
        <f>DATOS!R4-DATOS!O4</f>
        <v>-16.6</v>
      </c>
      <c r="L3">
        <f>DATOS!S4-DATOS!L4</f>
        <v>16.46999999999997</v>
      </c>
      <c r="M3" s="4">
        <f>DATOS!T4-DATOS!N4</f>
        <v>-0.2</v>
      </c>
      <c r="N3" s="17">
        <f>DATOS!D4</f>
        <v>176</v>
      </c>
      <c r="O3" s="16">
        <f>K3/$E$3</f>
        <v>-0.022865013774104687</v>
      </c>
      <c r="P3" s="16">
        <f>L3/$E$3</f>
        <v>0.0226859504132231</v>
      </c>
      <c r="Q3" s="16">
        <f>M3/$E$3</f>
        <v>-0.0002754820936639119</v>
      </c>
      <c r="S3" s="10">
        <f>DATOS!E4/DATOS!C4</f>
        <v>0.06909090909090909</v>
      </c>
      <c r="T3" s="11">
        <f>IF(DATOS!D4=0,"",DATOS!G4/DATOS!D4)</f>
        <v>0</v>
      </c>
      <c r="U3" s="10">
        <f>DATOS!F4/DATOS!C4</f>
        <v>0.02909090909090909</v>
      </c>
      <c r="V3" s="11">
        <f>IF(DATOS!D4=0,"",DATOS!H4/DATOS!D4)</f>
        <v>0</v>
      </c>
    </row>
    <row r="4" spans="1:22" ht="15">
      <c r="A4" s="8"/>
      <c r="B4">
        <f>DATOS!B5</f>
        <v>2</v>
      </c>
      <c r="C4" s="8">
        <f>24*(DATOS!Q5-DATOS!P5)</f>
        <v>16.20000000006985</v>
      </c>
      <c r="D4" s="8">
        <f>24*(DATOS!P5-DATOS!I5)</f>
        <v>16.666666666511446</v>
      </c>
      <c r="E4">
        <f>DATOS!C5+DATOS!D5</f>
        <v>777</v>
      </c>
      <c r="F4">
        <f>DATOS!E5+DATOS!G5</f>
        <v>47</v>
      </c>
      <c r="G4" s="7">
        <f aca="true" t="shared" si="0" ref="G4:G20">F4/E4</f>
        <v>0.06048906048906049</v>
      </c>
      <c r="H4">
        <f>DATOS!F5+DATOS!H5</f>
        <v>22</v>
      </c>
      <c r="I4" s="7">
        <f aca="true" t="shared" si="1" ref="I4:I26">H4/E4</f>
        <v>0.028314028314028315</v>
      </c>
      <c r="J4" s="9">
        <f aca="true" t="shared" si="2" ref="J4:J20">E4/C4</f>
        <v>47.962962962756166</v>
      </c>
      <c r="K4">
        <f>DATOS!R5-DATOS!O5</f>
        <v>-4</v>
      </c>
      <c r="L4">
        <f>DATOS!S5-DATOS!L5</f>
        <v>18.20999999999998</v>
      </c>
      <c r="M4" s="4">
        <f>DATOS!T5-DATOS!N5</f>
        <v>0</v>
      </c>
      <c r="N4" s="17">
        <f>DATOS!D5</f>
        <v>227</v>
      </c>
      <c r="O4" s="16">
        <f aca="true" t="shared" si="3" ref="O4:O26">K4/$E$3</f>
        <v>-0.005509641873278237</v>
      </c>
      <c r="P4" s="16">
        <f aca="true" t="shared" si="4" ref="P4:P26">L4/$E$3</f>
        <v>0.025082644628099147</v>
      </c>
      <c r="Q4" s="16">
        <f aca="true" t="shared" si="5" ref="Q4:Q26">M4/$E$3</f>
        <v>0</v>
      </c>
      <c r="S4" s="10">
        <f>DATOS!E5/DATOS!C5</f>
        <v>0.06181818181818182</v>
      </c>
      <c r="T4" s="11">
        <f>IF(DATOS!D5=0,"",DATOS!G5/DATOS!D5)</f>
        <v>0.05726872246696035</v>
      </c>
      <c r="U4" s="10">
        <f>DATOS!F5/DATOS!C5</f>
        <v>0.03090909090909091</v>
      </c>
      <c r="V4" s="11">
        <f>IF(DATOS!D5=0,"",DATOS!H5/DATOS!D5)</f>
        <v>0.022026431718061675</v>
      </c>
    </row>
    <row r="5" spans="1:22" ht="15">
      <c r="A5" s="8"/>
      <c r="B5">
        <f>DATOS!B6</f>
        <v>3</v>
      </c>
      <c r="C5" s="8">
        <f>24*(DATOS!Q6-DATOS!P6)</f>
        <v>14.83333333331393</v>
      </c>
      <c r="D5" s="8">
        <f>24*(DATOS!P6-DATOS!I6)</f>
        <v>15</v>
      </c>
      <c r="E5">
        <f>DATOS!C6+DATOS!D6</f>
        <v>796</v>
      </c>
      <c r="F5">
        <f>DATOS!E6+DATOS!G6</f>
        <v>66</v>
      </c>
      <c r="G5" s="7">
        <f t="shared" si="0"/>
        <v>0.0829145728643216</v>
      </c>
      <c r="H5">
        <f>DATOS!F6+DATOS!H6</f>
        <v>33</v>
      </c>
      <c r="I5" s="7">
        <f t="shared" si="1"/>
        <v>0.0414572864321608</v>
      </c>
      <c r="J5" s="9">
        <f t="shared" si="2"/>
        <v>53.6629213483848</v>
      </c>
      <c r="K5">
        <f>DATOS!R6-DATOS!O6</f>
        <v>-4</v>
      </c>
      <c r="L5">
        <f>DATOS!S6-DATOS!L6</f>
        <v>16.890000000000043</v>
      </c>
      <c r="M5" s="4">
        <f>DATOS!T6-DATOS!N6</f>
        <v>0</v>
      </c>
      <c r="N5" s="17">
        <f>DATOS!D6</f>
        <v>246</v>
      </c>
      <c r="O5" s="16">
        <f t="shared" si="3"/>
        <v>-0.005509641873278237</v>
      </c>
      <c r="P5" s="16">
        <f t="shared" si="4"/>
        <v>0.023264462809917414</v>
      </c>
      <c r="Q5" s="16">
        <f t="shared" si="5"/>
        <v>0</v>
      </c>
      <c r="S5" s="10">
        <f>DATOS!E6/DATOS!C6</f>
        <v>0.06909090909090909</v>
      </c>
      <c r="T5" s="11">
        <f>IF(DATOS!D6=0,"",DATOS!G6/DATOS!D6)</f>
        <v>0.11382113821138211</v>
      </c>
      <c r="U5" s="10">
        <f>DATOS!F6/DATOS!C6</f>
        <v>0.02727272727272727</v>
      </c>
      <c r="V5" s="11">
        <f>IF(DATOS!D6=0,"",DATOS!H6/DATOS!D6)</f>
        <v>0.07317073170731707</v>
      </c>
    </row>
    <row r="6" spans="1:22" ht="15">
      <c r="A6" s="8"/>
      <c r="B6">
        <f>DATOS!B7</f>
        <v>4</v>
      </c>
      <c r="C6" s="8">
        <f>24*(DATOS!Q7-DATOS!P7)</f>
        <v>15.549999999871943</v>
      </c>
      <c r="D6" s="8">
        <f>24*(DATOS!P7-DATOS!I7)</f>
        <v>16.33333333331393</v>
      </c>
      <c r="E6">
        <f>DATOS!C7+DATOS!D7</f>
        <v>820</v>
      </c>
      <c r="F6">
        <f>DATOS!E7+DATOS!G7</f>
        <v>100</v>
      </c>
      <c r="G6" s="7">
        <f t="shared" si="0"/>
        <v>0.12195121951219512</v>
      </c>
      <c r="H6">
        <f>DATOS!F7+DATOS!H7</f>
        <v>62</v>
      </c>
      <c r="I6" s="7">
        <f t="shared" si="1"/>
        <v>0.07560975609756097</v>
      </c>
      <c r="J6" s="9">
        <f t="shared" si="2"/>
        <v>52.73311897149536</v>
      </c>
      <c r="K6">
        <f>DATOS!R7-DATOS!O7</f>
        <v>-8</v>
      </c>
      <c r="L6">
        <f>DATOS!S7-DATOS!L7</f>
        <v>17.629999999999995</v>
      </c>
      <c r="M6" s="4">
        <f>DATOS!T7-DATOS!N7</f>
        <v>0</v>
      </c>
      <c r="N6" s="17">
        <f>DATOS!D7</f>
        <v>250</v>
      </c>
      <c r="O6" s="16">
        <f t="shared" si="3"/>
        <v>-0.011019283746556474</v>
      </c>
      <c r="P6" s="16">
        <f t="shared" si="4"/>
        <v>0.024283746556473824</v>
      </c>
      <c r="Q6" s="16">
        <f t="shared" si="5"/>
        <v>0</v>
      </c>
      <c r="S6" s="10">
        <f>DATOS!E7/DATOS!C7</f>
        <v>0.13508771929824562</v>
      </c>
      <c r="T6" s="11">
        <f>IF(DATOS!D7=0,"",DATOS!G7/DATOS!D7)</f>
        <v>0.092</v>
      </c>
      <c r="U6" s="10">
        <f>DATOS!F7/DATOS!C7</f>
        <v>0.09649122807017543</v>
      </c>
      <c r="V6" s="11">
        <f>IF(DATOS!D7=0,"",DATOS!H7/DATOS!D7)</f>
        <v>0.028</v>
      </c>
    </row>
    <row r="7" spans="1:22" ht="15">
      <c r="A7" s="8"/>
      <c r="B7">
        <f>DATOS!B8</f>
        <v>5</v>
      </c>
      <c r="C7" s="8">
        <f>24*(DATOS!Q8-DATOS!P8)</f>
        <v>15.833333333255723</v>
      </c>
      <c r="D7" s="8">
        <f>24*(DATOS!P8-DATOS!I8)</f>
        <v>16.000000000116415</v>
      </c>
      <c r="E7">
        <f>DATOS!C8+DATOS!D8</f>
        <v>810</v>
      </c>
      <c r="F7">
        <f>DATOS!E8+DATOS!G8</f>
        <v>70</v>
      </c>
      <c r="G7" s="7">
        <f t="shared" si="0"/>
        <v>0.08641975308641975</v>
      </c>
      <c r="H7">
        <f>DATOS!F8+DATOS!H8</f>
        <v>58</v>
      </c>
      <c r="I7" s="7">
        <f t="shared" si="1"/>
        <v>0.07160493827160494</v>
      </c>
      <c r="J7" s="9">
        <f t="shared" si="2"/>
        <v>51.15789473709287</v>
      </c>
      <c r="K7">
        <f>DATOS!R8-DATOS!O8</f>
        <v>-4</v>
      </c>
      <c r="L7">
        <f>DATOS!S8-DATOS!L8</f>
        <v>17.30000000000001</v>
      </c>
      <c r="M7" s="4">
        <f>DATOS!T8-DATOS!N8</f>
        <v>-0.030000000000000027</v>
      </c>
      <c r="N7" s="17">
        <f>DATOS!D8</f>
        <v>260</v>
      </c>
      <c r="O7" s="16">
        <f t="shared" si="3"/>
        <v>-0.005509641873278237</v>
      </c>
      <c r="P7" s="16">
        <f t="shared" si="4"/>
        <v>0.02382920110192839</v>
      </c>
      <c r="Q7" s="16">
        <f t="shared" si="5"/>
        <v>-4.1322314049586814E-05</v>
      </c>
      <c r="S7" s="10">
        <f>DATOS!E8/DATOS!C8</f>
        <v>0.09818181818181818</v>
      </c>
      <c r="T7" s="11">
        <f>IF(DATOS!D8=0,"",DATOS!G8/DATOS!D8)</f>
        <v>0.06153846153846154</v>
      </c>
      <c r="U7" s="10">
        <f>DATOS!F8/DATOS!C8</f>
        <v>0.08363636363636363</v>
      </c>
      <c r="V7" s="11">
        <f>IF(DATOS!D8=0,"",DATOS!H8/DATOS!D8)</f>
        <v>0.046153846153846156</v>
      </c>
    </row>
    <row r="8" spans="1:22" ht="15">
      <c r="A8" s="8"/>
      <c r="B8">
        <f>DATOS!B9</f>
        <v>6</v>
      </c>
      <c r="C8" s="8">
        <f>24*(DATOS!Q9-DATOS!P9)</f>
        <v>14.83333333331393</v>
      </c>
      <c r="D8" s="8">
        <f>24*(DATOS!P9-DATOS!I9)</f>
        <v>17.000000000058208</v>
      </c>
      <c r="E8">
        <f>DATOS!C9+DATOS!D9</f>
        <v>803</v>
      </c>
      <c r="F8">
        <f>DATOS!E9+DATOS!G9</f>
        <v>60</v>
      </c>
      <c r="G8" s="7">
        <f t="shared" si="0"/>
        <v>0.074719800747198</v>
      </c>
      <c r="H8">
        <f>DATOS!F9+DATOS!H9</f>
        <v>40</v>
      </c>
      <c r="I8" s="7">
        <f t="shared" si="1"/>
        <v>0.049813200498132</v>
      </c>
      <c r="J8" s="9">
        <f t="shared" si="2"/>
        <v>54.13483146074497</v>
      </c>
      <c r="K8">
        <f>DATOS!R9-DATOS!O9</f>
        <v>-10</v>
      </c>
      <c r="L8">
        <f>DATOS!S9-DATOS!L9</f>
        <v>17.37999999999994</v>
      </c>
      <c r="M8" s="4">
        <f>DATOS!T9-DATOS!N9</f>
        <v>0</v>
      </c>
      <c r="N8" s="17">
        <f>DATOS!D9</f>
        <v>250</v>
      </c>
      <c r="O8" s="16">
        <f t="shared" si="3"/>
        <v>-0.013774104683195593</v>
      </c>
      <c r="P8" s="16">
        <f t="shared" si="4"/>
        <v>0.023939393939393854</v>
      </c>
      <c r="Q8" s="16">
        <f t="shared" si="5"/>
        <v>0</v>
      </c>
      <c r="S8" s="10">
        <f>DATOS!E9/DATOS!C9</f>
        <v>0.06690777576853527</v>
      </c>
      <c r="T8" s="11">
        <f>IF(DATOS!D9=0,"",DATOS!G9/DATOS!D9)</f>
        <v>0.092</v>
      </c>
      <c r="U8" s="10">
        <f>DATOS!F9/DATOS!C9</f>
        <v>0.048824593128390596</v>
      </c>
      <c r="V8" s="11">
        <f>IF(DATOS!D9=0,"",DATOS!H9/DATOS!D9)</f>
        <v>0.052</v>
      </c>
    </row>
    <row r="9" spans="1:22" ht="15">
      <c r="A9" s="8"/>
      <c r="B9">
        <f>DATOS!B10</f>
        <v>7</v>
      </c>
      <c r="C9" s="8">
        <f>24*(DATOS!Q10-DATOS!P10)</f>
        <v>14.83333333331393</v>
      </c>
      <c r="D9" s="8">
        <f>24*(DATOS!P10-DATOS!I10)</f>
        <v>17.000000000058208</v>
      </c>
      <c r="E9">
        <f>DATOS!C10+DATOS!D10</f>
        <v>800</v>
      </c>
      <c r="F9">
        <f>DATOS!E10+DATOS!G10</f>
        <v>50</v>
      </c>
      <c r="G9" s="7">
        <f t="shared" si="0"/>
        <v>0.0625</v>
      </c>
      <c r="H9">
        <f>DATOS!F10+DATOS!H10</f>
        <v>32</v>
      </c>
      <c r="I9" s="7">
        <f t="shared" si="1"/>
        <v>0.04</v>
      </c>
      <c r="J9" s="9">
        <f t="shared" si="2"/>
        <v>53.93258426973347</v>
      </c>
      <c r="K9">
        <f>DATOS!R10-DATOS!O10</f>
        <v>-8</v>
      </c>
      <c r="L9">
        <f>DATOS!S10-DATOS!L10</f>
        <v>17.65000000000009</v>
      </c>
      <c r="M9" s="4">
        <f>DATOS!T10-DATOS!N10</f>
        <v>0</v>
      </c>
      <c r="N9" s="17">
        <f>DATOS!D10</f>
        <v>250</v>
      </c>
      <c r="O9" s="16">
        <f t="shared" si="3"/>
        <v>-0.011019283746556474</v>
      </c>
      <c r="P9" s="16">
        <f t="shared" si="4"/>
        <v>0.024311294765840347</v>
      </c>
      <c r="Q9" s="16">
        <f t="shared" si="5"/>
        <v>0</v>
      </c>
      <c r="S9" s="10">
        <f>DATOS!E10/DATOS!C10</f>
        <v>0.04727272727272727</v>
      </c>
      <c r="T9" s="11">
        <f>IF(DATOS!D10=0,"",DATOS!G10/DATOS!D10)</f>
        <v>0.096</v>
      </c>
      <c r="U9" s="10">
        <f>DATOS!F10/DATOS!C10</f>
        <v>0.034545454545454546</v>
      </c>
      <c r="V9" s="11">
        <f>IF(DATOS!D10=0,"",DATOS!H10/DATOS!D10)</f>
        <v>0.052</v>
      </c>
    </row>
    <row r="10" spans="1:22" ht="15">
      <c r="A10" s="8"/>
      <c r="B10">
        <f>DATOS!B11</f>
        <v>8</v>
      </c>
      <c r="C10" s="8">
        <f>24*(DATOS!Q11-DATOS!P11)</f>
        <v>11.25</v>
      </c>
      <c r="D10" s="8">
        <f>24*(DATOS!P11-DATOS!I11)</f>
        <v>12</v>
      </c>
      <c r="E10">
        <f>DATOS!C11+DATOS!D11</f>
        <v>550</v>
      </c>
      <c r="F10">
        <f>DATOS!E11+DATOS!G11</f>
        <v>30</v>
      </c>
      <c r="G10" s="7">
        <f t="shared" si="0"/>
        <v>0.05454545454545454</v>
      </c>
      <c r="H10">
        <f>DATOS!F11+DATOS!H11</f>
        <v>20</v>
      </c>
      <c r="I10" s="7">
        <f t="shared" si="1"/>
        <v>0.03636363636363636</v>
      </c>
      <c r="J10" s="9">
        <f t="shared" si="2"/>
        <v>48.888888888888886</v>
      </c>
      <c r="K10">
        <f>DATOS!R11-DATOS!O11</f>
        <v>-4</v>
      </c>
      <c r="L10">
        <f>DATOS!S11-DATOS!L11</f>
        <v>13.779999999999973</v>
      </c>
      <c r="M10" s="4">
        <f>DATOS!T11-DATOS!N11</f>
        <v>-0.009999999999999953</v>
      </c>
      <c r="N10" s="17">
        <f>DATOS!D11</f>
        <v>0</v>
      </c>
      <c r="O10" s="16">
        <f t="shared" si="3"/>
        <v>-0.005509641873278237</v>
      </c>
      <c r="P10" s="16">
        <f t="shared" si="4"/>
        <v>0.01898071625344349</v>
      </c>
      <c r="Q10" s="16">
        <f t="shared" si="5"/>
        <v>-1.3774104683195528E-05</v>
      </c>
      <c r="S10" s="10">
        <f>DATOS!E11/DATOS!C11</f>
        <v>0.05454545454545454</v>
      </c>
      <c r="T10" s="11">
        <f>IF(DATOS!D11=0,"",DATOS!G11/DATOS!D11)</f>
      </c>
      <c r="U10" s="10">
        <f>DATOS!F11/DATOS!C11</f>
        <v>0.03636363636363636</v>
      </c>
      <c r="V10" s="11">
        <f>IF(DATOS!D11=0,"",DATOS!H11/DATOS!D11)</f>
      </c>
    </row>
    <row r="11" spans="1:22" ht="15">
      <c r="A11" s="8"/>
      <c r="B11">
        <f>DATOS!B12</f>
        <v>9</v>
      </c>
      <c r="C11" s="8">
        <f>24*(DATOS!Q12-DATOS!P12)</f>
        <v>14.25</v>
      </c>
      <c r="D11" s="8">
        <f>24*(DATOS!P12-DATOS!I12)</f>
        <v>9.75</v>
      </c>
      <c r="E11">
        <f>DATOS!C12+DATOS!D12</f>
        <v>665</v>
      </c>
      <c r="F11">
        <f>DATOS!E12+DATOS!G12</f>
        <v>0</v>
      </c>
      <c r="G11" s="7">
        <f t="shared" si="0"/>
        <v>0</v>
      </c>
      <c r="H11">
        <f>DATOS!F12+DATOS!H12</f>
        <v>0</v>
      </c>
      <c r="I11" s="7">
        <f t="shared" si="1"/>
        <v>0</v>
      </c>
      <c r="J11" s="9">
        <f t="shared" si="2"/>
        <v>46.666666666666664</v>
      </c>
      <c r="K11">
        <f>DATOS!R12-DATOS!O12</f>
        <v>-6</v>
      </c>
      <c r="L11">
        <f>DATOS!S12-DATOS!L12</f>
        <v>15.92999999999995</v>
      </c>
      <c r="M11" s="4">
        <f>DATOS!T12-DATOS!N12</f>
        <v>-0.010000000000000009</v>
      </c>
      <c r="N11" s="17">
        <f>DATOS!D12</f>
        <v>115</v>
      </c>
      <c r="O11" s="16">
        <f t="shared" si="3"/>
        <v>-0.008264462809917356</v>
      </c>
      <c r="P11" s="16">
        <f t="shared" si="4"/>
        <v>0.02194214876033051</v>
      </c>
      <c r="Q11" s="16">
        <f t="shared" si="5"/>
        <v>-1.3774104683195605E-05</v>
      </c>
      <c r="S11" s="10">
        <f>DATOS!E12/DATOS!C12</f>
        <v>0</v>
      </c>
      <c r="T11" s="11">
        <f>IF(DATOS!D12=0,"",DATOS!G12/DATOS!D12)</f>
        <v>0</v>
      </c>
      <c r="U11" s="10">
        <f>DATOS!F12/DATOS!C12</f>
        <v>0</v>
      </c>
      <c r="V11" s="11">
        <f>IF(DATOS!D12=0,"",DATOS!H12/DATOS!D12)</f>
        <v>0</v>
      </c>
    </row>
    <row r="12" spans="1:22" ht="15">
      <c r="A12" s="8"/>
      <c r="B12">
        <f>DATOS!B13</f>
        <v>10</v>
      </c>
      <c r="C12" s="8">
        <f>24*(DATOS!Q13-DATOS!P13)</f>
        <v>14.83333333331393</v>
      </c>
      <c r="D12" s="8">
        <f>24*(DATOS!P13-DATOS!I13)</f>
        <v>9.75</v>
      </c>
      <c r="E12">
        <f>DATOS!C13+DATOS!D13</f>
        <v>741</v>
      </c>
      <c r="F12">
        <f>DATOS!E13+DATOS!G13</f>
        <v>64</v>
      </c>
      <c r="G12" s="7">
        <f t="shared" si="0"/>
        <v>0.08636977058029689</v>
      </c>
      <c r="H12">
        <f>DATOS!F13+DATOS!H13</f>
        <v>50</v>
      </c>
      <c r="I12" s="7">
        <f t="shared" si="1"/>
        <v>0.06747638326585695</v>
      </c>
      <c r="J12" s="9">
        <f t="shared" si="2"/>
        <v>49.955056179840625</v>
      </c>
      <c r="K12">
        <f>DATOS!R13-DATOS!O13</f>
        <v>-8</v>
      </c>
      <c r="L12">
        <f>DATOS!S13-DATOS!L13</f>
        <v>16.050000000000068</v>
      </c>
      <c r="M12" s="4">
        <f>DATOS!T13-DATOS!N13</f>
        <v>0.010000000000000009</v>
      </c>
      <c r="N12" s="17">
        <f>DATOS!D13</f>
        <v>191</v>
      </c>
      <c r="O12" s="16">
        <f t="shared" si="3"/>
        <v>-0.011019283746556474</v>
      </c>
      <c r="P12" s="16">
        <f t="shared" si="4"/>
        <v>0.02210743801652902</v>
      </c>
      <c r="Q12" s="16">
        <f t="shared" si="5"/>
        <v>1.3774104683195605E-05</v>
      </c>
      <c r="S12" s="10">
        <f>DATOS!E13/DATOS!C13</f>
        <v>0.04727272727272727</v>
      </c>
      <c r="T12" s="11">
        <f>IF(DATOS!D13=0,"",DATOS!G13/DATOS!D13)</f>
        <v>0.19895287958115182</v>
      </c>
      <c r="U12" s="10">
        <f>DATOS!F13/DATOS!C13</f>
        <v>0.034545454545454546</v>
      </c>
      <c r="V12" s="11">
        <f>IF(DATOS!D13=0,"",DATOS!H13/DATOS!D13)</f>
        <v>0.16230366492146597</v>
      </c>
    </row>
    <row r="13" spans="1:22" ht="15">
      <c r="A13" s="8"/>
      <c r="B13">
        <f>DATOS!B14</f>
        <v>11</v>
      </c>
      <c r="C13" s="8">
        <f>24*(DATOS!Q14-DATOS!P14)</f>
        <v>14.466666666674428</v>
      </c>
      <c r="D13" s="8">
        <f>24*(DATOS!P14-DATOS!I14)</f>
        <v>16.5</v>
      </c>
      <c r="E13">
        <f>DATOS!C14+DATOS!D14</f>
        <v>747</v>
      </c>
      <c r="F13">
        <f>DATOS!E14+DATOS!G14</f>
        <v>50</v>
      </c>
      <c r="G13" s="7">
        <f t="shared" si="0"/>
        <v>0.06693440428380187</v>
      </c>
      <c r="H13">
        <f>DATOS!F14+DATOS!H14</f>
        <v>28</v>
      </c>
      <c r="I13" s="7">
        <f t="shared" si="1"/>
        <v>0.03748326639892905</v>
      </c>
      <c r="J13" s="9">
        <f t="shared" si="2"/>
        <v>51.63594470043313</v>
      </c>
      <c r="K13">
        <f>DATOS!R14-DATOS!O14</f>
        <v>-4</v>
      </c>
      <c r="L13">
        <f>DATOS!S14-DATOS!L14</f>
        <v>18</v>
      </c>
      <c r="M13" s="4">
        <f>DATOS!T14-DATOS!N14</f>
        <v>0.55</v>
      </c>
      <c r="N13" s="17">
        <f>DATOS!D14</f>
        <v>197</v>
      </c>
      <c r="O13" s="16">
        <f t="shared" si="3"/>
        <v>-0.005509641873278237</v>
      </c>
      <c r="P13" s="16">
        <f t="shared" si="4"/>
        <v>0.024793388429752067</v>
      </c>
      <c r="Q13" s="16">
        <f t="shared" si="5"/>
        <v>0.0007575757575757577</v>
      </c>
      <c r="S13" s="10">
        <f>DATOS!E14/DATOS!C14</f>
        <v>0.05454545454545454</v>
      </c>
      <c r="T13" s="11">
        <f>IF(DATOS!D14=0,"",DATOS!G14/DATOS!D14)</f>
        <v>0.10152284263959391</v>
      </c>
      <c r="U13" s="10">
        <f>DATOS!F14/DATOS!C14</f>
        <v>0.034545454545454546</v>
      </c>
      <c r="V13" s="11">
        <f>IF(DATOS!D14=0,"",DATOS!H14/DATOS!D14)</f>
        <v>0.04568527918781726</v>
      </c>
    </row>
    <row r="14" spans="1:22" ht="15">
      <c r="A14" s="8"/>
      <c r="B14">
        <f>DATOS!B15</f>
        <v>12</v>
      </c>
      <c r="C14" s="8">
        <f>24*(DATOS!Q15-DATOS!P15)</f>
        <v>12.500000000058208</v>
      </c>
      <c r="D14" s="8">
        <f>24*(DATOS!P15-DATOS!I15)</f>
        <v>16.999999999883585</v>
      </c>
      <c r="E14">
        <f>DATOS!C15+DATOS!D15</f>
        <v>618</v>
      </c>
      <c r="F14">
        <f>DATOS!E15+DATOS!G15</f>
        <v>73</v>
      </c>
      <c r="G14" s="7">
        <f t="shared" si="0"/>
        <v>0.11812297734627832</v>
      </c>
      <c r="H14">
        <f>DATOS!F15+DATOS!H15</f>
        <v>7</v>
      </c>
      <c r="I14" s="7">
        <f t="shared" si="1"/>
        <v>0.011326860841423949</v>
      </c>
      <c r="J14" s="9">
        <f t="shared" si="2"/>
        <v>49.439999999769775</v>
      </c>
      <c r="K14">
        <f>DATOS!R15-DATOS!O15</f>
        <v>-14</v>
      </c>
      <c r="L14">
        <f>DATOS!S15-DATOS!L15</f>
        <v>14.93999999999994</v>
      </c>
      <c r="M14" s="4">
        <f>DATOS!T15-DATOS!N15</f>
        <v>0</v>
      </c>
      <c r="N14" s="17">
        <f>DATOS!D15</f>
        <v>95</v>
      </c>
      <c r="O14" s="16">
        <f t="shared" si="3"/>
        <v>-0.01928374655647383</v>
      </c>
      <c r="P14" s="16">
        <f t="shared" si="4"/>
        <v>0.020578512396694133</v>
      </c>
      <c r="Q14" s="16">
        <f t="shared" si="5"/>
        <v>0</v>
      </c>
      <c r="S14" s="10">
        <f>DATOS!E15/DATOS!C15</f>
        <v>0.1147227533460803</v>
      </c>
      <c r="T14" s="11">
        <f>IF(DATOS!D15=0,"",DATOS!G15/DATOS!D15)</f>
        <v>0.1368421052631579</v>
      </c>
      <c r="U14" s="10">
        <f>DATOS!F15/DATOS!C15</f>
        <v>0</v>
      </c>
      <c r="V14" s="11">
        <f>IF(DATOS!D15=0,"",DATOS!H15/DATOS!D15)</f>
        <v>0.07368421052631578</v>
      </c>
    </row>
    <row r="15" spans="1:22" ht="15">
      <c r="A15" s="8"/>
      <c r="B15">
        <f>DATOS!B16</f>
        <v>13</v>
      </c>
      <c r="C15" s="8">
        <f>24*(DATOS!Q16-DATOS!P16)</f>
        <v>15.75</v>
      </c>
      <c r="D15" s="8">
        <f>24*(DATOS!P16-DATOS!I16)</f>
        <v>13.000000000116415</v>
      </c>
      <c r="E15">
        <f>DATOS!C16+DATOS!D16</f>
        <v>800</v>
      </c>
      <c r="F15">
        <f>DATOS!E16+DATOS!G16</f>
        <v>169</v>
      </c>
      <c r="G15" s="7">
        <f t="shared" si="0"/>
        <v>0.21125</v>
      </c>
      <c r="H15">
        <f>DATOS!F16+DATOS!H16</f>
        <v>140</v>
      </c>
      <c r="I15" s="7">
        <f t="shared" si="1"/>
        <v>0.175</v>
      </c>
      <c r="J15" s="9">
        <f t="shared" si="2"/>
        <v>50.79365079365079</v>
      </c>
      <c r="K15" s="12"/>
      <c r="L15">
        <f>DATOS!S16-DATOS!L16</f>
        <v>15.659999999999968</v>
      </c>
      <c r="M15" s="4">
        <f>DATOS!T16-DATOS!N16</f>
        <v>0</v>
      </c>
      <c r="N15" s="17">
        <f>DATOS!D16</f>
        <v>250</v>
      </c>
      <c r="O15" s="16">
        <f t="shared" si="3"/>
        <v>0</v>
      </c>
      <c r="P15" s="16">
        <f t="shared" si="4"/>
        <v>0.021570247933884255</v>
      </c>
      <c r="Q15" s="16">
        <f t="shared" si="5"/>
        <v>0</v>
      </c>
      <c r="S15" s="10">
        <f>DATOS!E16/DATOS!C16</f>
        <v>0.07818181818181819</v>
      </c>
      <c r="T15" s="11">
        <f>IF(DATOS!D16=0,"",DATOS!G16/DATOS!D16)</f>
        <v>0.504</v>
      </c>
      <c r="U15" s="10">
        <f>DATOS!F16/DATOS!C16</f>
        <v>0.03090909090909091</v>
      </c>
      <c r="V15" s="11">
        <f>IF(DATOS!D16=0,"",DATOS!H16/DATOS!D16)</f>
        <v>0.492</v>
      </c>
    </row>
    <row r="16" spans="1:22" ht="15">
      <c r="A16" s="8"/>
      <c r="B16">
        <f>DATOS!B17</f>
        <v>14</v>
      </c>
      <c r="C16" s="8">
        <f>24*(DATOS!Q17-DATOS!P17)</f>
        <v>12.499999999883585</v>
      </c>
      <c r="D16" s="8">
        <f>24*(DATOS!P17-DATOS!I17)</f>
        <v>15.500000000058208</v>
      </c>
      <c r="E16">
        <f>DATOS!C17+DATOS!D17</f>
        <v>604</v>
      </c>
      <c r="F16">
        <f>DATOS!E17+DATOS!G17</f>
        <v>36</v>
      </c>
      <c r="G16" s="7">
        <f t="shared" si="0"/>
        <v>0.059602649006622516</v>
      </c>
      <c r="H16">
        <f>DATOS!F17+DATOS!H17</f>
        <v>20</v>
      </c>
      <c r="I16" s="7">
        <f t="shared" si="1"/>
        <v>0.033112582781456956</v>
      </c>
      <c r="J16" s="9">
        <f t="shared" si="2"/>
        <v>48.320000000450015</v>
      </c>
      <c r="K16">
        <f>DATOS!R17-DATOS!O17</f>
        <v>-8</v>
      </c>
      <c r="L16">
        <f>DATOS!S17-DATOS!L17</f>
        <v>14.850000000000023</v>
      </c>
      <c r="M16" s="4">
        <f>DATOS!T17-DATOS!N17</f>
        <v>0</v>
      </c>
      <c r="N16" s="17">
        <f>DATOS!D17</f>
        <v>54</v>
      </c>
      <c r="O16" s="16">
        <f t="shared" si="3"/>
        <v>-0.011019283746556474</v>
      </c>
      <c r="P16" s="16">
        <f t="shared" si="4"/>
        <v>0.020454545454545486</v>
      </c>
      <c r="Q16" s="16">
        <f t="shared" si="5"/>
        <v>0</v>
      </c>
      <c r="S16" s="10">
        <f>DATOS!E17/DATOS!C17</f>
        <v>0.056363636363636366</v>
      </c>
      <c r="T16" s="11">
        <f>IF(DATOS!D17=0,"",DATOS!G17/DATOS!D17)</f>
        <v>0.09259259259259259</v>
      </c>
      <c r="U16" s="10">
        <f>DATOS!F17/DATOS!C17</f>
        <v>0.03090909090909091</v>
      </c>
      <c r="V16" s="11">
        <f>IF(DATOS!D17=0,"",DATOS!H17/DATOS!D17)</f>
        <v>0.05555555555555555</v>
      </c>
    </row>
    <row r="17" spans="1:22" ht="15">
      <c r="A17" s="8"/>
      <c r="B17">
        <f>DATOS!B18</f>
        <v>15</v>
      </c>
      <c r="C17" s="8">
        <f>24*(DATOS!Q18-DATOS!P18)</f>
        <v>16.416666666569654</v>
      </c>
      <c r="D17" s="8">
        <f>24*(DATOS!P18-DATOS!I18)</f>
        <v>12.500000000058208</v>
      </c>
      <c r="E17">
        <f>DATOS!C18+DATOS!D18</f>
        <v>749</v>
      </c>
      <c r="F17">
        <f>DATOS!E18+DATOS!G18</f>
        <v>75</v>
      </c>
      <c r="G17" s="7">
        <f t="shared" si="0"/>
        <v>0.10013351134846461</v>
      </c>
      <c r="H17">
        <f>DATOS!F18+DATOS!H18</f>
        <v>37</v>
      </c>
      <c r="I17" s="7">
        <f t="shared" si="1"/>
        <v>0.049399198931909215</v>
      </c>
      <c r="J17" s="9">
        <f t="shared" si="2"/>
        <v>45.624365482503116</v>
      </c>
      <c r="K17">
        <f>DATOS!R18-DATOS!O18</f>
        <v>-10</v>
      </c>
      <c r="L17">
        <f>DATOS!S18-DATOS!L18</f>
        <v>16.5</v>
      </c>
      <c r="M17" s="4">
        <f>DATOS!T18-DATOS!N18</f>
        <v>-0.010000000000000009</v>
      </c>
      <c r="N17" s="17">
        <f>DATOS!D18</f>
        <v>220</v>
      </c>
      <c r="O17" s="16">
        <f t="shared" si="3"/>
        <v>-0.013774104683195593</v>
      </c>
      <c r="P17" s="16">
        <f t="shared" si="4"/>
        <v>0.022727272727272728</v>
      </c>
      <c r="Q17" s="16">
        <f t="shared" si="5"/>
        <v>-1.3774104683195605E-05</v>
      </c>
      <c r="S17" s="10">
        <f>DATOS!E18/DATOS!C18</f>
        <v>0.14177693761814744</v>
      </c>
      <c r="T17" s="11">
        <f>IF(DATOS!D18=0,"",DATOS!G18/DATOS!D18)</f>
        <v>0</v>
      </c>
      <c r="U17" s="10">
        <f>DATOS!F18/DATOS!C18</f>
        <v>0.06994328922495274</v>
      </c>
      <c r="V17" s="11">
        <f>IF(DATOS!D18=0,"",DATOS!H18/DATOS!D18)</f>
        <v>0</v>
      </c>
    </row>
    <row r="18" spans="1:22" ht="15">
      <c r="A18" s="8"/>
      <c r="B18">
        <f>DATOS!B19</f>
        <v>16</v>
      </c>
      <c r="C18" s="8">
        <f>24*(DATOS!Q19-DATOS!P19)</f>
        <v>11.616666666639503</v>
      </c>
      <c r="D18" s="8">
        <f>24*(DATOS!P19-DATOS!I19)</f>
        <v>16.000000000116415</v>
      </c>
      <c r="E18">
        <f>DATOS!C19+DATOS!D19</f>
        <v>550</v>
      </c>
      <c r="F18">
        <f>DATOS!E19+DATOS!G19</f>
        <v>23</v>
      </c>
      <c r="G18" s="7">
        <f t="shared" si="0"/>
        <v>0.04181818181818182</v>
      </c>
      <c r="H18">
        <f>DATOS!F19+DATOS!H19</f>
        <v>18</v>
      </c>
      <c r="I18" s="7">
        <f t="shared" si="1"/>
        <v>0.03272727272727273</v>
      </c>
      <c r="J18" s="9">
        <f t="shared" si="2"/>
        <v>47.34576757543352</v>
      </c>
      <c r="K18">
        <f>DATOS!R19-DATOS!O19</f>
        <v>-6</v>
      </c>
      <c r="L18">
        <f>DATOS!S19-DATOS!L19</f>
        <v>14.600000000000023</v>
      </c>
      <c r="M18" s="4">
        <f>DATOS!T19-DATOS!N19</f>
        <v>-0.030000000000000027</v>
      </c>
      <c r="N18" s="17">
        <f>DATOS!D19</f>
        <v>0</v>
      </c>
      <c r="O18" s="16">
        <f t="shared" si="3"/>
        <v>-0.008264462809917356</v>
      </c>
      <c r="P18" s="16">
        <f t="shared" si="4"/>
        <v>0.020110192837465596</v>
      </c>
      <c r="Q18" s="16">
        <f t="shared" si="5"/>
        <v>-4.1322314049586814E-05</v>
      </c>
      <c r="S18" s="10">
        <f>DATOS!E19/DATOS!C19</f>
        <v>0.04181818181818182</v>
      </c>
      <c r="T18" s="11">
        <f>IF(DATOS!D19=0,"",DATOS!G19/DATOS!D19)</f>
      </c>
      <c r="U18" s="10">
        <f>DATOS!F19/DATOS!C19</f>
        <v>0.03272727272727273</v>
      </c>
      <c r="V18" s="11">
        <f>IF(DATOS!D19=0,"",DATOS!H19/DATOS!D19)</f>
      </c>
    </row>
    <row r="19" spans="1:22" ht="15">
      <c r="A19" s="8"/>
      <c r="B19">
        <f>DATOS!B20</f>
        <v>17</v>
      </c>
      <c r="C19" s="8">
        <f>24*(DATOS!Q20-DATOS!P20)</f>
        <v>11.499999999941792</v>
      </c>
      <c r="D19" s="8">
        <f>24*(DATOS!P20-DATOS!I20)</f>
        <v>15.500000000058208</v>
      </c>
      <c r="E19">
        <f>DATOS!C20+DATOS!D20</f>
        <v>570</v>
      </c>
      <c r="F19">
        <f>DATOS!E20+DATOS!G20</f>
        <v>24</v>
      </c>
      <c r="G19" s="7">
        <f t="shared" si="0"/>
        <v>0.042105263157894736</v>
      </c>
      <c r="H19">
        <f>DATOS!F20+DATOS!H20</f>
        <v>5</v>
      </c>
      <c r="I19" s="7">
        <f t="shared" si="1"/>
        <v>0.008771929824561403</v>
      </c>
      <c r="J19" s="9">
        <f t="shared" si="2"/>
        <v>49.56521739155522</v>
      </c>
      <c r="K19">
        <f>DATOS!R20-DATOS!O20</f>
        <v>-4</v>
      </c>
      <c r="L19">
        <f>DATOS!S20-DATOS!L20</f>
        <v>14.360000000000014</v>
      </c>
      <c r="M19" s="4">
        <f>DATOS!T20-DATOS!N20</f>
        <v>0</v>
      </c>
      <c r="N19" s="17">
        <f>DATOS!D20</f>
        <v>0</v>
      </c>
      <c r="O19" s="16">
        <f t="shared" si="3"/>
        <v>-0.005509641873278237</v>
      </c>
      <c r="P19" s="16">
        <f t="shared" si="4"/>
        <v>0.01977961432506889</v>
      </c>
      <c r="Q19" s="16">
        <f t="shared" si="5"/>
        <v>0</v>
      </c>
      <c r="S19" s="10">
        <f>DATOS!E20/DATOS!C20</f>
        <v>0.042105263157894736</v>
      </c>
      <c r="T19" s="11">
        <f>IF(DATOS!D20=0,"",DATOS!G20/DATOS!D20)</f>
      </c>
      <c r="U19" s="10">
        <f>DATOS!F20/DATOS!C20</f>
        <v>0.008771929824561403</v>
      </c>
      <c r="V19" s="11">
        <f>IF(DATOS!D20=0,"",DATOS!H20/DATOS!D20)</f>
      </c>
    </row>
    <row r="20" spans="1:26" ht="15">
      <c r="A20" s="8"/>
      <c r="B20">
        <f>DATOS!B21</f>
        <v>18</v>
      </c>
      <c r="C20" s="8">
        <f>24*(DATOS!Q21-DATOS!P21)</f>
        <v>11.166666666569654</v>
      </c>
      <c r="D20" s="8">
        <f>24*(DATOS!P21-DATOS!I21)</f>
        <v>12.58333333331393</v>
      </c>
      <c r="E20">
        <f>DATOS!C21+DATOS!D21</f>
        <v>570</v>
      </c>
      <c r="F20">
        <f>DATOS!E21+DATOS!G21</f>
        <v>42</v>
      </c>
      <c r="G20" s="7">
        <f t="shared" si="0"/>
        <v>0.07368421052631578</v>
      </c>
      <c r="H20">
        <f>DATOS!F21+DATOS!H21</f>
        <v>23</v>
      </c>
      <c r="I20" s="7">
        <f t="shared" si="1"/>
        <v>0.04035087719298246</v>
      </c>
      <c r="J20" s="9">
        <f t="shared" si="2"/>
        <v>51.044776119846446</v>
      </c>
      <c r="K20">
        <f>DATOS!R21-DATOS!O21</f>
        <v>-8</v>
      </c>
      <c r="L20">
        <f>DATOS!S21-DATOS!L21</f>
        <v>14.129999999999995</v>
      </c>
      <c r="M20" s="4">
        <f>DATOS!T21-DATOS!N21</f>
        <v>-0.010000000000000009</v>
      </c>
      <c r="N20" s="17">
        <f>DATOS!D21</f>
        <v>0</v>
      </c>
      <c r="O20" s="16">
        <f t="shared" si="3"/>
        <v>-0.011019283746556474</v>
      </c>
      <c r="P20" s="16">
        <f t="shared" si="4"/>
        <v>0.019462809917355366</v>
      </c>
      <c r="Q20" s="16">
        <f t="shared" si="5"/>
        <v>-1.3774104683195605E-05</v>
      </c>
      <c r="S20" s="10">
        <f>DATOS!E21/DATOS!C21</f>
        <v>0.07368421052631578</v>
      </c>
      <c r="T20" s="11">
        <f>IF(DATOS!D21=0,"",DATOS!G21/DATOS!D21)</f>
      </c>
      <c r="U20" s="10">
        <f>DATOS!F21/DATOS!C21</f>
        <v>0.04035087719298246</v>
      </c>
      <c r="V20" s="11">
        <f>IF(DATOS!D21=0,"",DATOS!H21/DATOS!D21)</f>
      </c>
      <c r="Y20" s="10"/>
      <c r="Z20" s="10"/>
    </row>
    <row r="21" spans="1:26" ht="15">
      <c r="A21" s="8"/>
      <c r="B21">
        <f>DATOS!B22</f>
        <v>19</v>
      </c>
      <c r="C21" s="8">
        <f>24*(DATOS!Q22-DATOS!P22)</f>
        <v>10.999999999883585</v>
      </c>
      <c r="D21" s="8">
        <f>24*(DATOS!P22-DATOS!I22)</f>
        <v>14.000000000058208</v>
      </c>
      <c r="E21">
        <f>DATOS!C22+DATOS!D22</f>
        <v>530</v>
      </c>
      <c r="F21">
        <f>DATOS!E22+DATOS!G22</f>
        <v>37</v>
      </c>
      <c r="G21" s="7">
        <f aca="true" t="shared" si="6" ref="G21:G26">F21/E21</f>
        <v>0.06981132075471698</v>
      </c>
      <c r="H21">
        <f>DATOS!F22+DATOS!H22</f>
        <v>15</v>
      </c>
      <c r="I21" s="7">
        <f t="shared" si="1"/>
        <v>0.02830188679245283</v>
      </c>
      <c r="J21" s="9">
        <f aca="true" t="shared" si="7" ref="J21:J26">E21/C21</f>
        <v>48.1818181823281</v>
      </c>
      <c r="K21">
        <f>DATOS!R22-DATOS!O22</f>
        <v>-10</v>
      </c>
      <c r="L21">
        <f>DATOS!S22-DATOS!L22</f>
        <v>12.370000000000005</v>
      </c>
      <c r="M21" s="4">
        <f>DATOS!T22-DATOS!N22</f>
        <v>-0.010000000000000009</v>
      </c>
      <c r="N21" s="17">
        <f>DATOS!D22</f>
        <v>0</v>
      </c>
      <c r="O21" s="16">
        <f t="shared" si="3"/>
        <v>-0.013774104683195593</v>
      </c>
      <c r="P21" s="16">
        <f t="shared" si="4"/>
        <v>0.017038567493112954</v>
      </c>
      <c r="Q21" s="16">
        <f t="shared" si="5"/>
        <v>-1.3774104683195605E-05</v>
      </c>
      <c r="S21" s="10">
        <f>DATOS!E22/DATOS!C22</f>
        <v>0.06981132075471698</v>
      </c>
      <c r="T21" s="11">
        <f>IF(DATOS!D22=0,"",DATOS!G22/DATOS!D22)</f>
      </c>
      <c r="U21" s="10">
        <f>DATOS!F22/DATOS!C22</f>
        <v>0.02830188679245283</v>
      </c>
      <c r="V21" s="11">
        <f>IF(DATOS!D22=0,"",DATOS!H22/DATOS!D22)</f>
      </c>
      <c r="Y21" s="10"/>
      <c r="Z21" s="10"/>
    </row>
    <row r="22" spans="1:26" ht="15">
      <c r="A22" s="8"/>
      <c r="B22">
        <f>DATOS!B23</f>
        <v>20</v>
      </c>
      <c r="C22" s="8">
        <f>24*(DATOS!Q23-DATOS!P23)</f>
        <v>13.5</v>
      </c>
      <c r="D22" s="8">
        <f>24*(DATOS!P23-DATOS!I23)</f>
        <v>12.500000000058208</v>
      </c>
      <c r="E22">
        <f>DATOS!C23+DATOS!D23</f>
        <v>718</v>
      </c>
      <c r="F22">
        <f>DATOS!E23+DATOS!G23</f>
        <v>43</v>
      </c>
      <c r="G22" s="7">
        <f t="shared" si="6"/>
        <v>0.05988857938718663</v>
      </c>
      <c r="H22">
        <f>DATOS!F23+DATOS!H23</f>
        <v>12</v>
      </c>
      <c r="I22" s="7">
        <f t="shared" si="1"/>
        <v>0.016713091922005572</v>
      </c>
      <c r="J22" s="9">
        <f t="shared" si="7"/>
        <v>53.18518518518518</v>
      </c>
      <c r="K22">
        <f>DATOS!R23-DATOS!O23</f>
        <v>-6</v>
      </c>
      <c r="L22">
        <f>DATOS!S23-DATOS!L23</f>
        <v>14.590000000000032</v>
      </c>
      <c r="M22" s="4">
        <f>DATOS!T23-DATOS!N23</f>
        <v>-0.040000000000000036</v>
      </c>
      <c r="N22" s="17">
        <f>DATOS!D23</f>
        <v>210</v>
      </c>
      <c r="O22" s="16">
        <f t="shared" si="3"/>
        <v>-0.008264462809917356</v>
      </c>
      <c r="P22" s="16">
        <f t="shared" si="4"/>
        <v>0.020096418732782412</v>
      </c>
      <c r="Q22" s="16">
        <f t="shared" si="5"/>
        <v>-5.509641873278242E-05</v>
      </c>
      <c r="S22" s="10">
        <f>DATOS!E23/DATOS!C23</f>
        <v>0.051181102362204724</v>
      </c>
      <c r="T22" s="11">
        <f>IF(DATOS!D23=0,"",DATOS!G23/DATOS!D23)</f>
        <v>0.08095238095238096</v>
      </c>
      <c r="U22" s="10">
        <f>DATOS!F23/DATOS!C23</f>
        <v>0.007874015748031496</v>
      </c>
      <c r="V22" s="11">
        <f>IF(DATOS!D23=0,"",DATOS!H23/DATOS!D23)</f>
        <v>0.0380952380952381</v>
      </c>
      <c r="Y22" s="10"/>
      <c r="Z22" s="10"/>
    </row>
    <row r="23" spans="1:26" ht="15">
      <c r="A23" s="8"/>
      <c r="B23">
        <f>DATOS!B24</f>
        <v>21</v>
      </c>
      <c r="C23" s="8">
        <f>24*(DATOS!Q24-DATOS!P24)</f>
        <v>15.333333333197515</v>
      </c>
      <c r="D23" s="8">
        <f>24*(DATOS!P24-DATOS!I24)</f>
        <v>16.5</v>
      </c>
      <c r="E23">
        <f>DATOS!C24+DATOS!D24</f>
        <v>796</v>
      </c>
      <c r="F23">
        <f>DATOS!E24+DATOS!G24</f>
        <v>29</v>
      </c>
      <c r="G23" s="7">
        <f t="shared" si="6"/>
        <v>0.0364321608040201</v>
      </c>
      <c r="H23">
        <f>DATOS!F24+DATOS!H24</f>
        <v>9</v>
      </c>
      <c r="I23" s="7">
        <f t="shared" si="1"/>
        <v>0.011306532663316583</v>
      </c>
      <c r="J23" s="9">
        <f t="shared" si="7"/>
        <v>51.9130434787207</v>
      </c>
      <c r="K23">
        <f>DATOS!R24-DATOS!O24</f>
        <v>-6</v>
      </c>
      <c r="L23">
        <f>DATOS!S24-DATOS!L24</f>
        <v>17.289999999999964</v>
      </c>
      <c r="M23" s="4">
        <f>DATOS!T24-DATOS!N24</f>
        <v>0</v>
      </c>
      <c r="N23" s="17">
        <f>DATOS!D24</f>
        <v>246</v>
      </c>
      <c r="O23" s="16">
        <f t="shared" si="3"/>
        <v>-0.008264462809917356</v>
      </c>
      <c r="P23" s="16">
        <f t="shared" si="4"/>
        <v>0.023815426997245127</v>
      </c>
      <c r="Q23" s="16">
        <f t="shared" si="5"/>
        <v>0</v>
      </c>
      <c r="S23" s="10">
        <f>DATOS!E24/DATOS!C24</f>
        <v>0.016363636363636365</v>
      </c>
      <c r="T23" s="11">
        <f>IF(DATOS!D24=0,"",DATOS!G24/DATOS!D24)</f>
        <v>0.08130081300813008</v>
      </c>
      <c r="U23" s="10">
        <f>DATOS!F24/DATOS!C24</f>
        <v>0.007272727272727273</v>
      </c>
      <c r="V23" s="11">
        <f>IF(DATOS!D24=0,"",DATOS!H24/DATOS!D24)</f>
        <v>0.02032520325203252</v>
      </c>
      <c r="Y23" s="10"/>
      <c r="Z23" s="10"/>
    </row>
    <row r="24" spans="1:26" ht="15">
      <c r="A24" s="8"/>
      <c r="B24">
        <f>DATOS!B25</f>
        <v>22</v>
      </c>
      <c r="C24" s="8">
        <f>24*(DATOS!Q25-DATOS!P25)</f>
        <v>15.333333333197515</v>
      </c>
      <c r="D24" s="8">
        <f>24*(DATOS!P25-DATOS!I25)</f>
        <v>17.000000000058208</v>
      </c>
      <c r="E24">
        <f>DATOS!C25+DATOS!D25</f>
        <v>799</v>
      </c>
      <c r="F24">
        <f>DATOS!E25+DATOS!G25</f>
        <v>41</v>
      </c>
      <c r="G24" s="7">
        <f t="shared" si="6"/>
        <v>0.05131414267834793</v>
      </c>
      <c r="H24">
        <f>DATOS!F25+DATOS!H25</f>
        <v>24</v>
      </c>
      <c r="I24" s="7">
        <f t="shared" si="1"/>
        <v>0.030037546933667083</v>
      </c>
      <c r="J24" s="9">
        <f t="shared" si="7"/>
        <v>52.108695652635475</v>
      </c>
      <c r="K24">
        <f>DATOS!R25-DATOS!O25</f>
        <v>-8</v>
      </c>
      <c r="L24">
        <f>DATOS!S25-DATOS!L25</f>
        <v>17.860000000000014</v>
      </c>
      <c r="M24" s="4">
        <f>DATOS!T25-DATOS!N25</f>
        <v>-0.04999999999999993</v>
      </c>
      <c r="N24" s="17">
        <f>DATOS!D25</f>
        <v>249</v>
      </c>
      <c r="O24" s="16">
        <f t="shared" si="3"/>
        <v>-0.011019283746556474</v>
      </c>
      <c r="P24" s="16">
        <f t="shared" si="4"/>
        <v>0.024600550964187347</v>
      </c>
      <c r="Q24" s="16">
        <f t="shared" si="5"/>
        <v>-6.887052341597787E-05</v>
      </c>
      <c r="S24" s="10">
        <f>DATOS!E25/DATOS!C25</f>
        <v>0.03636363636363636</v>
      </c>
      <c r="T24" s="11">
        <f>IF(DATOS!D25=0,"",DATOS!G25/DATOS!D25)</f>
        <v>0.08433734939759036</v>
      </c>
      <c r="U24" s="10">
        <f>DATOS!F25/DATOS!C25</f>
        <v>0.012727272727272728</v>
      </c>
      <c r="V24" s="11">
        <f>IF(DATOS!D25=0,"",DATOS!H25/DATOS!D25)</f>
        <v>0.06827309236947791</v>
      </c>
      <c r="Y24" s="10"/>
      <c r="Z24" s="10"/>
    </row>
    <row r="25" spans="1:26" ht="15">
      <c r="A25" s="8"/>
      <c r="B25">
        <f>DATOS!B26</f>
        <v>23</v>
      </c>
      <c r="C25" s="8">
        <f>24*(DATOS!Q26-DATOS!P26)</f>
        <v>15</v>
      </c>
      <c r="D25" s="8">
        <f>24*(DATOS!P26-DATOS!I26)</f>
        <v>16.5</v>
      </c>
      <c r="E25">
        <f>DATOS!C26+DATOS!D26</f>
        <v>797</v>
      </c>
      <c r="F25">
        <f>DATOS!E26+DATOS!G26</f>
        <v>37</v>
      </c>
      <c r="G25" s="7">
        <f t="shared" si="6"/>
        <v>0.04642409033877039</v>
      </c>
      <c r="H25">
        <f>DATOS!F26+DATOS!H26</f>
        <v>13</v>
      </c>
      <c r="I25" s="7">
        <f t="shared" si="1"/>
        <v>0.01631116687578419</v>
      </c>
      <c r="J25" s="9">
        <f t="shared" si="7"/>
        <v>53.13333333333333</v>
      </c>
      <c r="K25">
        <f>DATOS!R26-DATOS!O26</f>
        <v>-4</v>
      </c>
      <c r="L25">
        <f>DATOS!S26-DATOS!L26</f>
        <v>16.66999999999996</v>
      </c>
      <c r="M25" s="4">
        <f>DATOS!T26-DATOS!N26</f>
        <v>0</v>
      </c>
      <c r="N25" s="17">
        <f>DATOS!D26</f>
        <v>247</v>
      </c>
      <c r="O25" s="16">
        <f t="shared" si="3"/>
        <v>-0.005509641873278237</v>
      </c>
      <c r="P25" s="16">
        <f t="shared" si="4"/>
        <v>0.022961432506886995</v>
      </c>
      <c r="Q25" s="16">
        <f t="shared" si="5"/>
        <v>0</v>
      </c>
      <c r="S25" s="10">
        <f>DATOS!E26/DATOS!C26</f>
        <v>0.03272727272727273</v>
      </c>
      <c r="T25" s="11">
        <f>IF(DATOS!D26=0,"",DATOS!G26/DATOS!D26)</f>
        <v>0.07692307692307693</v>
      </c>
      <c r="U25" s="10">
        <f>DATOS!F26/DATOS!C26</f>
        <v>0.012727272727272728</v>
      </c>
      <c r="V25" s="11">
        <f>IF(DATOS!D26=0,"",DATOS!H26/DATOS!D26)</f>
        <v>0.024291497975708502</v>
      </c>
      <c r="Y25" s="10"/>
      <c r="Z25" s="10"/>
    </row>
    <row r="26" spans="1:26" ht="15">
      <c r="A26" s="8"/>
      <c r="B26">
        <f>DATOS!B27</f>
        <v>24</v>
      </c>
      <c r="C26" s="8">
        <f>24*(DATOS!Q27-DATOS!P27)</f>
        <v>15.999999999941792</v>
      </c>
      <c r="D26" s="8">
        <f>24*(DATOS!P27-DATOS!I27)</f>
        <v>12.666666666744277</v>
      </c>
      <c r="E26">
        <f>DATOS!C27+DATOS!D27</f>
        <v>800</v>
      </c>
      <c r="F26">
        <f>DATOS!E27+DATOS!G27</f>
        <v>57</v>
      </c>
      <c r="G26" s="7">
        <f t="shared" si="6"/>
        <v>0.07125</v>
      </c>
      <c r="H26">
        <f>DATOS!F27+DATOS!H27</f>
        <v>33</v>
      </c>
      <c r="I26" s="7">
        <f t="shared" si="1"/>
        <v>0.04125</v>
      </c>
      <c r="J26" s="9">
        <f t="shared" si="7"/>
        <v>50.0000000001819</v>
      </c>
      <c r="K26">
        <f>DATOS!R27-DATOS!O27</f>
        <v>-10</v>
      </c>
      <c r="L26">
        <f>DATOS!S27-DATOS!L27</f>
        <v>15.100000000000023</v>
      </c>
      <c r="M26" s="4">
        <f>DATOS!T27-DATOS!N27</f>
        <v>0</v>
      </c>
      <c r="N26" s="17">
        <f>DATOS!D27</f>
        <v>250</v>
      </c>
      <c r="O26" s="16">
        <f t="shared" si="3"/>
        <v>-0.013774104683195593</v>
      </c>
      <c r="P26" s="16">
        <f t="shared" si="4"/>
        <v>0.020798898071625375</v>
      </c>
      <c r="Q26" s="16">
        <f t="shared" si="5"/>
        <v>0</v>
      </c>
      <c r="S26" s="10">
        <f>DATOS!E27/DATOS!C27</f>
        <v>0.04363636363636364</v>
      </c>
      <c r="T26" s="11">
        <f>IF(DATOS!D27=0,"",DATOS!G27/DATOS!D27)</f>
        <v>0.132</v>
      </c>
      <c r="U26" s="10">
        <f>DATOS!F27/DATOS!C27</f>
        <v>0.02727272727272727</v>
      </c>
      <c r="V26" s="11">
        <f>IF(DATOS!D27=0,"",DATOS!H27/DATOS!D27)</f>
        <v>0.072</v>
      </c>
      <c r="Y26" s="10"/>
      <c r="Z26" s="10"/>
    </row>
    <row r="27" spans="1:26" ht="15">
      <c r="A27" s="8"/>
      <c r="Y27" s="10"/>
      <c r="Z27" s="10"/>
    </row>
    <row r="28" spans="25:26" ht="15">
      <c r="Y28" s="10"/>
      <c r="Z28" s="10"/>
    </row>
    <row r="29" spans="15:26" ht="15">
      <c r="O29" s="28">
        <f>AVERAGE(O3:O14,O16:O26)</f>
        <v>-0.010216792430231166</v>
      </c>
      <c r="Y29" s="10"/>
      <c r="Z29" s="10"/>
    </row>
    <row r="30" spans="25:26" ht="15.75" thickBot="1">
      <c r="Y30" s="10"/>
      <c r="Z30" s="10"/>
    </row>
    <row r="31" spans="14:26" ht="15.75" thickBot="1">
      <c r="N31" s="33" t="s">
        <v>45</v>
      </c>
      <c r="O31" s="34"/>
      <c r="P31" s="34"/>
      <c r="Q31" s="35"/>
      <c r="Y31" s="10"/>
      <c r="Z31" s="10"/>
    </row>
    <row r="32" spans="14:26" ht="23.25" thickBot="1">
      <c r="N32" s="20"/>
      <c r="O32" s="13" t="s">
        <v>40</v>
      </c>
      <c r="P32" s="14" t="s">
        <v>41</v>
      </c>
      <c r="Q32" s="15" t="s">
        <v>42</v>
      </c>
      <c r="Y32" s="10"/>
      <c r="Z32" s="10"/>
    </row>
    <row r="33" spans="14:26" ht="15">
      <c r="N33" s="25" t="s">
        <v>43</v>
      </c>
      <c r="O33" s="18">
        <f>AVERAGE(O3:O14,O16:O26)</f>
        <v>-0.010216792430231166</v>
      </c>
      <c r="P33" s="18">
        <f>AVERAGE(P3:P26)</f>
        <v>0.02205061983471075</v>
      </c>
      <c r="Q33" s="19">
        <f>AVERAGE(Q3:Q26)</f>
        <v>9.18273645546373E-06</v>
      </c>
      <c r="R33" s="28">
        <f>AVERAGE(Q3,Q7,Q10:Q13,Q17:Q18,Q20:Q22,Q24)</f>
        <v>1.836547291092746E-05</v>
      </c>
      <c r="Y33" s="10"/>
      <c r="Z33" s="10"/>
    </row>
    <row r="34" spans="14:26" ht="15">
      <c r="N34" s="26" t="s">
        <v>44</v>
      </c>
      <c r="O34" s="21">
        <f>STDEV(O3:O14,O16:O26)</f>
        <v>0.004607386482467876</v>
      </c>
      <c r="P34" s="21">
        <f>STDEV(P3:P26)</f>
        <v>0.0021552357372441556</v>
      </c>
      <c r="Q34" s="22">
        <f>STDEV(Q3:Q26)</f>
        <v>0.00016941329143136774</v>
      </c>
      <c r="Y34" s="10"/>
      <c r="Z34" s="10"/>
    </row>
    <row r="35" spans="14:26" ht="15.75" thickBot="1">
      <c r="N35" s="27" t="s">
        <v>47</v>
      </c>
      <c r="O35" s="23">
        <f>O34/O33</f>
        <v>-0.45096213062279367</v>
      </c>
      <c r="P35" s="23">
        <f>P34/P33</f>
        <v>0.09774036981271221</v>
      </c>
      <c r="Q35" s="24">
        <f>Q34/Q33</f>
        <v>18.44910743687594</v>
      </c>
      <c r="Y35" s="10"/>
      <c r="Z35" s="10"/>
    </row>
    <row r="36" spans="25:26" ht="15.75" thickBot="1">
      <c r="Y36" s="10"/>
      <c r="Z36" s="10"/>
    </row>
    <row r="37" spans="14:17" ht="15.75" thickBot="1">
      <c r="N37" s="33" t="s">
        <v>46</v>
      </c>
      <c r="O37" s="34"/>
      <c r="P37" s="34"/>
      <c r="Q37" s="35"/>
    </row>
    <row r="38" spans="14:17" ht="23.25" thickBot="1">
      <c r="N38" s="20"/>
      <c r="O38" s="13" t="s">
        <v>40</v>
      </c>
      <c r="P38" s="14" t="s">
        <v>41</v>
      </c>
      <c r="Q38" s="15" t="s">
        <v>42</v>
      </c>
    </row>
    <row r="39" spans="14:17" ht="15">
      <c r="N39" s="25" t="s">
        <v>43</v>
      </c>
      <c r="O39" s="18">
        <f>AVERAGE(O10,O18:O21)</f>
        <v>-0.00881542699724518</v>
      </c>
      <c r="P39" s="18">
        <f>AVERAGE(P10,P18:P21)</f>
        <v>0.01907438016528926</v>
      </c>
      <c r="Q39" s="19">
        <f>AVERAGE(Q10,Q18:Q21)</f>
        <v>-1.6528925619834708E-05</v>
      </c>
    </row>
    <row r="40" spans="14:17" ht="15">
      <c r="N40" s="26" t="s">
        <v>44</v>
      </c>
      <c r="O40" s="21">
        <f>STDEV(O10,O18:O21)</f>
        <v>0.003591847055208072</v>
      </c>
      <c r="P40" s="21">
        <f>STDEV(P10,P18:P21)</f>
        <v>0.0012118629201385753</v>
      </c>
      <c r="Q40" s="22">
        <f>STDEV(Q10,Q18:Q21)</f>
        <v>1.508877568884757E-05</v>
      </c>
    </row>
    <row r="41" spans="14:17" ht="15.75" thickBot="1">
      <c r="N41" s="27" t="s">
        <v>47</v>
      </c>
      <c r="O41" s="23">
        <f>O40/O39</f>
        <v>-0.4074501503251656</v>
      </c>
      <c r="P41" s="23">
        <f>P40/P39</f>
        <v>0.06353354130709167</v>
      </c>
      <c r="Q41" s="24">
        <f>Q40/Q39</f>
        <v>-0.9128709291752781</v>
      </c>
    </row>
  </sheetData>
  <sheetProtection/>
  <mergeCells count="3">
    <mergeCell ref="O1:Q1"/>
    <mergeCell ref="N31:Q31"/>
    <mergeCell ref="N37:Q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dlozano</dc:creator>
  <cp:keywords/>
  <dc:description/>
  <cp:lastModifiedBy>Usuario</cp:lastModifiedBy>
  <cp:lastPrinted>2011-09-19T20:45:37Z</cp:lastPrinted>
  <dcterms:created xsi:type="dcterms:W3CDTF">2011-09-11T19:11:01Z</dcterms:created>
  <dcterms:modified xsi:type="dcterms:W3CDTF">2011-02-04T10:49:02Z</dcterms:modified>
  <cp:category/>
  <cp:version/>
  <cp:contentType/>
  <cp:contentStatus/>
</cp:coreProperties>
</file>